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ata\home$\ontlj1\Dokumenty\Jana\Moje\Akce\079.Ul. Veltlínská - doplnění odvodnění\001.PD\"/>
    </mc:Choice>
  </mc:AlternateContent>
  <bookViews>
    <workbookView xWindow="0" yWindow="0" windowWidth="6437" windowHeight="7157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Pol'!$A$1:$U$327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17" i="12" l="1"/>
  <c r="F39" i="1" s="1"/>
  <c r="F9" i="12"/>
  <c r="G9" i="12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 s="1"/>
  <c r="M14" i="12" s="1"/>
  <c r="I14" i="12"/>
  <c r="K14" i="12"/>
  <c r="O14" i="12"/>
  <c r="Q14" i="12"/>
  <c r="U14" i="12"/>
  <c r="F16" i="12"/>
  <c r="G16" i="12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50" i="12"/>
  <c r="G50" i="12"/>
  <c r="M50" i="12" s="1"/>
  <c r="I50" i="12"/>
  <c r="K50" i="12"/>
  <c r="O50" i="12"/>
  <c r="Q50" i="12"/>
  <c r="U50" i="12"/>
  <c r="F54" i="12"/>
  <c r="G54" i="12" s="1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3" i="12"/>
  <c r="G63" i="12"/>
  <c r="M63" i="12" s="1"/>
  <c r="I63" i="12"/>
  <c r="K63" i="12"/>
  <c r="O63" i="12"/>
  <c r="Q63" i="12"/>
  <c r="U63" i="12"/>
  <c r="F65" i="12"/>
  <c r="G65" i="12" s="1"/>
  <c r="M65" i="12" s="1"/>
  <c r="I65" i="12"/>
  <c r="K65" i="12"/>
  <c r="O65" i="12"/>
  <c r="Q65" i="12"/>
  <c r="U65" i="12"/>
  <c r="F67" i="12"/>
  <c r="G67" i="12" s="1"/>
  <c r="M67" i="12" s="1"/>
  <c r="I67" i="12"/>
  <c r="K67" i="12"/>
  <c r="O67" i="12"/>
  <c r="Q67" i="12"/>
  <c r="U67" i="12"/>
  <c r="F69" i="12"/>
  <c r="G69" i="12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8" i="12"/>
  <c r="G78" i="12"/>
  <c r="M78" i="12" s="1"/>
  <c r="I78" i="12"/>
  <c r="K78" i="12"/>
  <c r="O78" i="12"/>
  <c r="Q78" i="12"/>
  <c r="U78" i="12"/>
  <c r="F81" i="12"/>
  <c r="G81" i="12"/>
  <c r="M81" i="12" s="1"/>
  <c r="I81" i="12"/>
  <c r="K81" i="12"/>
  <c r="O81" i="12"/>
  <c r="Q81" i="12"/>
  <c r="U81" i="12"/>
  <c r="F85" i="12"/>
  <c r="G85" i="12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99" i="12"/>
  <c r="G99" i="12"/>
  <c r="M99" i="12" s="1"/>
  <c r="I99" i="12"/>
  <c r="K99" i="12"/>
  <c r="O99" i="12"/>
  <c r="Q99" i="12"/>
  <c r="U99" i="12"/>
  <c r="F108" i="12"/>
  <c r="G108" i="12" s="1"/>
  <c r="M108" i="12" s="1"/>
  <c r="I108" i="12"/>
  <c r="K108" i="12"/>
  <c r="O108" i="12"/>
  <c r="Q108" i="12"/>
  <c r="U108" i="12"/>
  <c r="F121" i="12"/>
  <c r="G121" i="12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8" i="12"/>
  <c r="G128" i="12" s="1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2" i="12"/>
  <c r="G132" i="12"/>
  <c r="M132" i="12" s="1"/>
  <c r="I132" i="12"/>
  <c r="K132" i="12"/>
  <c r="O132" i="12"/>
  <c r="Q132" i="12"/>
  <c r="U132" i="12"/>
  <c r="F135" i="12"/>
  <c r="G135" i="12"/>
  <c r="M135" i="12" s="1"/>
  <c r="I135" i="12"/>
  <c r="K135" i="12"/>
  <c r="O135" i="12"/>
  <c r="Q135" i="12"/>
  <c r="U135" i="12"/>
  <c r="F137" i="12"/>
  <c r="G137" i="12"/>
  <c r="M137" i="12" s="1"/>
  <c r="I137" i="12"/>
  <c r="K137" i="12"/>
  <c r="O137" i="12"/>
  <c r="Q137" i="12"/>
  <c r="U137" i="12"/>
  <c r="F139" i="12"/>
  <c r="G139" i="12" s="1"/>
  <c r="M139" i="12" s="1"/>
  <c r="I139" i="12"/>
  <c r="K139" i="12"/>
  <c r="O139" i="12"/>
  <c r="Q139" i="12"/>
  <c r="U139" i="12"/>
  <c r="F141" i="12"/>
  <c r="G141" i="12" s="1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3" i="12"/>
  <c r="G143" i="12" s="1"/>
  <c r="M143" i="12" s="1"/>
  <c r="I143" i="12"/>
  <c r="K143" i="12"/>
  <c r="O143" i="12"/>
  <c r="Q143" i="12"/>
  <c r="U143" i="12"/>
  <c r="F148" i="12"/>
  <c r="G148" i="12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1" i="12"/>
  <c r="G151" i="12" s="1"/>
  <c r="M151" i="12" s="1"/>
  <c r="I151" i="12"/>
  <c r="K151" i="12"/>
  <c r="O151" i="12"/>
  <c r="Q151" i="12"/>
  <c r="U151" i="12"/>
  <c r="F155" i="12"/>
  <c r="G155" i="12" s="1"/>
  <c r="M155" i="12" s="1"/>
  <c r="I155" i="12"/>
  <c r="K155" i="12"/>
  <c r="O155" i="12"/>
  <c r="Q155" i="12"/>
  <c r="U155" i="12"/>
  <c r="F157" i="12"/>
  <c r="G157" i="12"/>
  <c r="M157" i="12" s="1"/>
  <c r="I157" i="12"/>
  <c r="K157" i="12"/>
  <c r="O157" i="12"/>
  <c r="Q157" i="12"/>
  <c r="U157" i="12"/>
  <c r="F159" i="12"/>
  <c r="G159" i="12"/>
  <c r="M159" i="12" s="1"/>
  <c r="I159" i="12"/>
  <c r="K159" i="12"/>
  <c r="O159" i="12"/>
  <c r="Q159" i="12"/>
  <c r="U159" i="12"/>
  <c r="F161" i="12"/>
  <c r="G161" i="12"/>
  <c r="M161" i="12" s="1"/>
  <c r="I161" i="12"/>
  <c r="K161" i="12"/>
  <c r="O161" i="12"/>
  <c r="Q161" i="12"/>
  <c r="U161" i="12"/>
  <c r="F164" i="12"/>
  <c r="G164" i="12" s="1"/>
  <c r="I164" i="12"/>
  <c r="I163" i="12" s="1"/>
  <c r="K164" i="12"/>
  <c r="O164" i="12"/>
  <c r="Q164" i="12"/>
  <c r="U164" i="12"/>
  <c r="F172" i="12"/>
  <c r="G172" i="12" s="1"/>
  <c r="M172" i="12" s="1"/>
  <c r="I172" i="12"/>
  <c r="K172" i="12"/>
  <c r="O172" i="12"/>
  <c r="Q172" i="12"/>
  <c r="U172" i="12"/>
  <c r="F176" i="12"/>
  <c r="G176" i="12" s="1"/>
  <c r="M176" i="12" s="1"/>
  <c r="I176" i="12"/>
  <c r="K176" i="12"/>
  <c r="O176" i="12"/>
  <c r="Q176" i="12"/>
  <c r="U176" i="12"/>
  <c r="F180" i="12"/>
  <c r="G180" i="12"/>
  <c r="M180" i="12" s="1"/>
  <c r="I180" i="12"/>
  <c r="I179" i="12" s="1"/>
  <c r="K180" i="12"/>
  <c r="K179" i="12" s="1"/>
  <c r="O180" i="12"/>
  <c r="Q180" i="12"/>
  <c r="Q179" i="12" s="1"/>
  <c r="U180" i="12"/>
  <c r="F185" i="12"/>
  <c r="G185" i="12"/>
  <c r="M185" i="12" s="1"/>
  <c r="I185" i="12"/>
  <c r="K185" i="12"/>
  <c r="O185" i="12"/>
  <c r="Q185" i="12"/>
  <c r="U185" i="12"/>
  <c r="F188" i="12"/>
  <c r="G188" i="12"/>
  <c r="M188" i="12" s="1"/>
  <c r="M187" i="12" s="1"/>
  <c r="I188" i="12"/>
  <c r="I187" i="12" s="1"/>
  <c r="K188" i="12"/>
  <c r="K187" i="12" s="1"/>
  <c r="O188" i="12"/>
  <c r="O187" i="12" s="1"/>
  <c r="Q188" i="12"/>
  <c r="Q187" i="12" s="1"/>
  <c r="U188" i="12"/>
  <c r="U187" i="12" s="1"/>
  <c r="F191" i="12"/>
  <c r="G191" i="12"/>
  <c r="M191" i="12" s="1"/>
  <c r="I191" i="12"/>
  <c r="K191" i="12"/>
  <c r="O191" i="12"/>
  <c r="Q191" i="12"/>
  <c r="U191" i="12"/>
  <c r="F193" i="12"/>
  <c r="G193" i="12"/>
  <c r="M193" i="12" s="1"/>
  <c r="I193" i="12"/>
  <c r="K193" i="12"/>
  <c r="O193" i="12"/>
  <c r="Q193" i="12"/>
  <c r="U193" i="12"/>
  <c r="F195" i="12"/>
  <c r="G195" i="12" s="1"/>
  <c r="M195" i="12" s="1"/>
  <c r="I195" i="12"/>
  <c r="K195" i="12"/>
  <c r="O195" i="12"/>
  <c r="Q195" i="12"/>
  <c r="U195" i="12"/>
  <c r="F197" i="12"/>
  <c r="G197" i="12" s="1"/>
  <c r="M197" i="12" s="1"/>
  <c r="I197" i="12"/>
  <c r="K197" i="12"/>
  <c r="O197" i="12"/>
  <c r="Q197" i="12"/>
  <c r="U197" i="12"/>
  <c r="F198" i="12"/>
  <c r="G198" i="12"/>
  <c r="M198" i="12" s="1"/>
  <c r="I198" i="12"/>
  <c r="K198" i="12"/>
  <c r="O198" i="12"/>
  <c r="Q198" i="12"/>
  <c r="U198" i="12"/>
  <c r="F199" i="12"/>
  <c r="G199" i="12" s="1"/>
  <c r="M199" i="12" s="1"/>
  <c r="I199" i="12"/>
  <c r="K199" i="12"/>
  <c r="O199" i="12"/>
  <c r="Q199" i="12"/>
  <c r="U199" i="12"/>
  <c r="F200" i="12"/>
  <c r="G200" i="12"/>
  <c r="M200" i="12" s="1"/>
  <c r="I200" i="12"/>
  <c r="K200" i="12"/>
  <c r="O200" i="12"/>
  <c r="Q200" i="12"/>
  <c r="U200" i="12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3" i="12"/>
  <c r="G203" i="12"/>
  <c r="M203" i="12" s="1"/>
  <c r="I203" i="12"/>
  <c r="K203" i="12"/>
  <c r="O203" i="12"/>
  <c r="Q203" i="12"/>
  <c r="U203" i="12"/>
  <c r="F204" i="12"/>
  <c r="G204" i="12"/>
  <c r="M204" i="12" s="1"/>
  <c r="I204" i="12"/>
  <c r="K204" i="12"/>
  <c r="O204" i="12"/>
  <c r="Q204" i="12"/>
  <c r="U204" i="12"/>
  <c r="F205" i="12"/>
  <c r="G205" i="12"/>
  <c r="M205" i="12" s="1"/>
  <c r="I205" i="12"/>
  <c r="K205" i="12"/>
  <c r="O205" i="12"/>
  <c r="Q205" i="12"/>
  <c r="U205" i="12"/>
  <c r="F206" i="12"/>
  <c r="G206" i="12"/>
  <c r="M206" i="12" s="1"/>
  <c r="I206" i="12"/>
  <c r="K206" i="12"/>
  <c r="O206" i="12"/>
  <c r="Q206" i="12"/>
  <c r="U206" i="12"/>
  <c r="F207" i="12"/>
  <c r="G207" i="12"/>
  <c r="M207" i="12" s="1"/>
  <c r="I207" i="12"/>
  <c r="K207" i="12"/>
  <c r="O207" i="12"/>
  <c r="Q207" i="12"/>
  <c r="U207" i="12"/>
  <c r="F208" i="12"/>
  <c r="G208" i="12" s="1"/>
  <c r="M208" i="12" s="1"/>
  <c r="I208" i="12"/>
  <c r="K208" i="12"/>
  <c r="O208" i="12"/>
  <c r="Q208" i="12"/>
  <c r="U208" i="12"/>
  <c r="F209" i="12"/>
  <c r="G209" i="12" s="1"/>
  <c r="M209" i="12" s="1"/>
  <c r="I209" i="12"/>
  <c r="K209" i="12"/>
  <c r="O209" i="12"/>
  <c r="Q209" i="12"/>
  <c r="U209" i="12"/>
  <c r="F210" i="12"/>
  <c r="G210" i="12"/>
  <c r="M210" i="12" s="1"/>
  <c r="I210" i="12"/>
  <c r="K210" i="12"/>
  <c r="O210" i="12"/>
  <c r="Q210" i="12"/>
  <c r="U210" i="12"/>
  <c r="F211" i="12"/>
  <c r="G211" i="12" s="1"/>
  <c r="M211" i="12" s="1"/>
  <c r="I211" i="12"/>
  <c r="K211" i="12"/>
  <c r="O211" i="12"/>
  <c r="Q211" i="12"/>
  <c r="U211" i="12"/>
  <c r="F212" i="12"/>
  <c r="G212" i="12"/>
  <c r="M212" i="12" s="1"/>
  <c r="I212" i="12"/>
  <c r="K212" i="12"/>
  <c r="O212" i="12"/>
  <c r="Q212" i="12"/>
  <c r="U212" i="12"/>
  <c r="F213" i="12"/>
  <c r="G213" i="12" s="1"/>
  <c r="M213" i="12" s="1"/>
  <c r="I213" i="12"/>
  <c r="K213" i="12"/>
  <c r="O213" i="12"/>
  <c r="Q213" i="12"/>
  <c r="U213" i="12"/>
  <c r="F214" i="12"/>
  <c r="G214" i="12" s="1"/>
  <c r="M214" i="12" s="1"/>
  <c r="I214" i="12"/>
  <c r="K214" i="12"/>
  <c r="O214" i="12"/>
  <c r="Q214" i="12"/>
  <c r="U214" i="12"/>
  <c r="F215" i="12"/>
  <c r="G215" i="12"/>
  <c r="M215" i="12" s="1"/>
  <c r="I215" i="12"/>
  <c r="K215" i="12"/>
  <c r="O215" i="12"/>
  <c r="Q215" i="12"/>
  <c r="U215" i="12"/>
  <c r="F216" i="12"/>
  <c r="G216" i="12"/>
  <c r="M216" i="12" s="1"/>
  <c r="I216" i="12"/>
  <c r="K216" i="12"/>
  <c r="O216" i="12"/>
  <c r="Q216" i="12"/>
  <c r="U216" i="12"/>
  <c r="F217" i="12"/>
  <c r="G217" i="12"/>
  <c r="M217" i="12" s="1"/>
  <c r="I217" i="12"/>
  <c r="K217" i="12"/>
  <c r="O217" i="12"/>
  <c r="Q217" i="12"/>
  <c r="U217" i="12"/>
  <c r="F218" i="12"/>
  <c r="G218" i="12"/>
  <c r="M218" i="12" s="1"/>
  <c r="I218" i="12"/>
  <c r="K218" i="12"/>
  <c r="O218" i="12"/>
  <c r="Q218" i="12"/>
  <c r="U218" i="12"/>
  <c r="F219" i="12"/>
  <c r="G219" i="12"/>
  <c r="M219" i="12" s="1"/>
  <c r="I219" i="12"/>
  <c r="K219" i="12"/>
  <c r="O219" i="12"/>
  <c r="Q219" i="12"/>
  <c r="U219" i="12"/>
  <c r="F220" i="12"/>
  <c r="G220" i="12" s="1"/>
  <c r="M220" i="12" s="1"/>
  <c r="I220" i="12"/>
  <c r="K220" i="12"/>
  <c r="O220" i="12"/>
  <c r="Q220" i="12"/>
  <c r="U220" i="12"/>
  <c r="F221" i="12"/>
  <c r="G221" i="12" s="1"/>
  <c r="M221" i="12" s="1"/>
  <c r="I221" i="12"/>
  <c r="K221" i="12"/>
  <c r="O221" i="12"/>
  <c r="Q221" i="12"/>
  <c r="U221" i="12"/>
  <c r="F222" i="12"/>
  <c r="G222" i="12"/>
  <c r="M222" i="12" s="1"/>
  <c r="I222" i="12"/>
  <c r="K222" i="12"/>
  <c r="O222" i="12"/>
  <c r="Q222" i="12"/>
  <c r="U222" i="12"/>
  <c r="F223" i="12"/>
  <c r="G223" i="12" s="1"/>
  <c r="M223" i="12" s="1"/>
  <c r="I223" i="12"/>
  <c r="K223" i="12"/>
  <c r="O223" i="12"/>
  <c r="Q223" i="12"/>
  <c r="U223" i="12"/>
  <c r="F224" i="12"/>
  <c r="G224" i="12"/>
  <c r="M224" i="12" s="1"/>
  <c r="I224" i="12"/>
  <c r="K224" i="12"/>
  <c r="O224" i="12"/>
  <c r="Q224" i="12"/>
  <c r="U224" i="12"/>
  <c r="F225" i="12"/>
  <c r="G225" i="12" s="1"/>
  <c r="M225" i="12" s="1"/>
  <c r="I225" i="12"/>
  <c r="K225" i="12"/>
  <c r="O225" i="12"/>
  <c r="Q225" i="12"/>
  <c r="U225" i="12"/>
  <c r="F226" i="12"/>
  <c r="G226" i="12" s="1"/>
  <c r="M226" i="12" s="1"/>
  <c r="I226" i="12"/>
  <c r="K226" i="12"/>
  <c r="O226" i="12"/>
  <c r="Q226" i="12"/>
  <c r="U226" i="12"/>
  <c r="F227" i="12"/>
  <c r="G227" i="12"/>
  <c r="M227" i="12" s="1"/>
  <c r="I227" i="12"/>
  <c r="K227" i="12"/>
  <c r="O227" i="12"/>
  <c r="Q227" i="12"/>
  <c r="U227" i="12"/>
  <c r="F229" i="12"/>
  <c r="G229" i="12"/>
  <c r="M229" i="12" s="1"/>
  <c r="I229" i="12"/>
  <c r="K229" i="12"/>
  <c r="O229" i="12"/>
  <c r="Q229" i="12"/>
  <c r="U229" i="12"/>
  <c r="F231" i="12"/>
  <c r="G231" i="12"/>
  <c r="M231" i="12" s="1"/>
  <c r="I231" i="12"/>
  <c r="K231" i="12"/>
  <c r="O231" i="12"/>
  <c r="Q231" i="12"/>
  <c r="U231" i="12"/>
  <c r="F232" i="12"/>
  <c r="G232" i="12"/>
  <c r="M232" i="12" s="1"/>
  <c r="I232" i="12"/>
  <c r="K232" i="12"/>
  <c r="O232" i="12"/>
  <c r="Q232" i="12"/>
  <c r="U232" i="12"/>
  <c r="F234" i="12"/>
  <c r="G234" i="12"/>
  <c r="M234" i="12" s="1"/>
  <c r="I234" i="12"/>
  <c r="K234" i="12"/>
  <c r="O234" i="12"/>
  <c r="Q234" i="12"/>
  <c r="U234" i="12"/>
  <c r="F235" i="12"/>
  <c r="G235" i="12" s="1"/>
  <c r="M235" i="12" s="1"/>
  <c r="I235" i="12"/>
  <c r="K235" i="12"/>
  <c r="O235" i="12"/>
  <c r="Q235" i="12"/>
  <c r="U235" i="12"/>
  <c r="F236" i="12"/>
  <c r="G236" i="12" s="1"/>
  <c r="M236" i="12" s="1"/>
  <c r="I236" i="12"/>
  <c r="K236" i="12"/>
  <c r="O236" i="12"/>
  <c r="Q236" i="12"/>
  <c r="U236" i="12"/>
  <c r="F237" i="12"/>
  <c r="G237" i="12"/>
  <c r="M237" i="12" s="1"/>
  <c r="I237" i="12"/>
  <c r="K237" i="12"/>
  <c r="O237" i="12"/>
  <c r="Q237" i="12"/>
  <c r="U237" i="12"/>
  <c r="F238" i="12"/>
  <c r="G238" i="12" s="1"/>
  <c r="M238" i="12" s="1"/>
  <c r="I238" i="12"/>
  <c r="K238" i="12"/>
  <c r="O238" i="12"/>
  <c r="Q238" i="12"/>
  <c r="U238" i="12"/>
  <c r="F239" i="12"/>
  <c r="G239" i="12"/>
  <c r="M239" i="12" s="1"/>
  <c r="I239" i="12"/>
  <c r="K239" i="12"/>
  <c r="O239" i="12"/>
  <c r="Q239" i="12"/>
  <c r="U239" i="12"/>
  <c r="F240" i="12"/>
  <c r="G240" i="12" s="1"/>
  <c r="M240" i="12" s="1"/>
  <c r="I240" i="12"/>
  <c r="K240" i="12"/>
  <c r="O240" i="12"/>
  <c r="Q240" i="12"/>
  <c r="U240" i="12"/>
  <c r="F241" i="12"/>
  <c r="G241" i="12" s="1"/>
  <c r="M241" i="12" s="1"/>
  <c r="I241" i="12"/>
  <c r="K241" i="12"/>
  <c r="O241" i="12"/>
  <c r="Q241" i="12"/>
  <c r="U241" i="12"/>
  <c r="F242" i="12"/>
  <c r="G242" i="12"/>
  <c r="M242" i="12" s="1"/>
  <c r="I242" i="12"/>
  <c r="K242" i="12"/>
  <c r="O242" i="12"/>
  <c r="Q242" i="12"/>
  <c r="U242" i="12"/>
  <c r="F243" i="12"/>
  <c r="G243" i="12"/>
  <c r="M243" i="12" s="1"/>
  <c r="I243" i="12"/>
  <c r="K243" i="12"/>
  <c r="O243" i="12"/>
  <c r="Q243" i="12"/>
  <c r="U243" i="12"/>
  <c r="F244" i="12"/>
  <c r="G244" i="12"/>
  <c r="M244" i="12" s="1"/>
  <c r="I244" i="12"/>
  <c r="K244" i="12"/>
  <c r="O244" i="12"/>
  <c r="Q244" i="12"/>
  <c r="U244" i="12"/>
  <c r="F245" i="12"/>
  <c r="G245" i="12"/>
  <c r="M245" i="12" s="1"/>
  <c r="I245" i="12"/>
  <c r="K245" i="12"/>
  <c r="O245" i="12"/>
  <c r="Q245" i="12"/>
  <c r="U245" i="12"/>
  <c r="F246" i="12"/>
  <c r="G246" i="12"/>
  <c r="M246" i="12" s="1"/>
  <c r="I246" i="12"/>
  <c r="K246" i="12"/>
  <c r="O246" i="12"/>
  <c r="Q246" i="12"/>
  <c r="U246" i="12"/>
  <c r="F247" i="12"/>
  <c r="G247" i="12" s="1"/>
  <c r="M247" i="12" s="1"/>
  <c r="I247" i="12"/>
  <c r="K247" i="12"/>
  <c r="O247" i="12"/>
  <c r="Q247" i="12"/>
  <c r="U247" i="12"/>
  <c r="F248" i="12"/>
  <c r="G248" i="12" s="1"/>
  <c r="M248" i="12" s="1"/>
  <c r="I248" i="12"/>
  <c r="K248" i="12"/>
  <c r="O248" i="12"/>
  <c r="Q248" i="12"/>
  <c r="U248" i="12"/>
  <c r="F249" i="12"/>
  <c r="G249" i="12"/>
  <c r="M249" i="12" s="1"/>
  <c r="I249" i="12"/>
  <c r="K249" i="12"/>
  <c r="O249" i="12"/>
  <c r="Q249" i="12"/>
  <c r="U249" i="12"/>
  <c r="F250" i="12"/>
  <c r="G250" i="12" s="1"/>
  <c r="M250" i="12" s="1"/>
  <c r="I250" i="12"/>
  <c r="K250" i="12"/>
  <c r="O250" i="12"/>
  <c r="Q250" i="12"/>
  <c r="U250" i="12"/>
  <c r="F251" i="12"/>
  <c r="G251" i="12"/>
  <c r="M251" i="12" s="1"/>
  <c r="I251" i="12"/>
  <c r="K251" i="12"/>
  <c r="O251" i="12"/>
  <c r="Q251" i="12"/>
  <c r="U251" i="12"/>
  <c r="F252" i="12"/>
  <c r="G252" i="12" s="1"/>
  <c r="M252" i="12" s="1"/>
  <c r="I252" i="12"/>
  <c r="K252" i="12"/>
  <c r="O252" i="12"/>
  <c r="Q252" i="12"/>
  <c r="U252" i="12"/>
  <c r="F253" i="12"/>
  <c r="G253" i="12" s="1"/>
  <c r="M253" i="12" s="1"/>
  <c r="I253" i="12"/>
  <c r="K253" i="12"/>
  <c r="O253" i="12"/>
  <c r="Q253" i="12"/>
  <c r="U253" i="12"/>
  <c r="F254" i="12"/>
  <c r="G254" i="12"/>
  <c r="M254" i="12" s="1"/>
  <c r="I254" i="12"/>
  <c r="K254" i="12"/>
  <c r="O254" i="12"/>
  <c r="Q254" i="12"/>
  <c r="U254" i="12"/>
  <c r="F256" i="12"/>
  <c r="G256" i="12"/>
  <c r="M256" i="12" s="1"/>
  <c r="I256" i="12"/>
  <c r="K256" i="12"/>
  <c r="O256" i="12"/>
  <c r="Q256" i="12"/>
  <c r="U256" i="12"/>
  <c r="Q257" i="12"/>
  <c r="F258" i="12"/>
  <c r="G258" i="12" s="1"/>
  <c r="G257" i="12" s="1"/>
  <c r="I54" i="1" s="1"/>
  <c r="I258" i="12"/>
  <c r="I257" i="12" s="1"/>
  <c r="K258" i="12"/>
  <c r="K257" i="12" s="1"/>
  <c r="O258" i="12"/>
  <c r="O257" i="12" s="1"/>
  <c r="Q258" i="12"/>
  <c r="U258" i="12"/>
  <c r="U257" i="12" s="1"/>
  <c r="F260" i="12"/>
  <c r="G260" i="12" s="1"/>
  <c r="I260" i="12"/>
  <c r="I259" i="12" s="1"/>
  <c r="K260" i="12"/>
  <c r="K259" i="12" s="1"/>
  <c r="O260" i="12"/>
  <c r="O259" i="12" s="1"/>
  <c r="Q260" i="12"/>
  <c r="Q259" i="12" s="1"/>
  <c r="U260" i="12"/>
  <c r="F263" i="12"/>
  <c r="G263" i="12" s="1"/>
  <c r="M263" i="12" s="1"/>
  <c r="I263" i="12"/>
  <c r="K263" i="12"/>
  <c r="O263" i="12"/>
  <c r="Q263" i="12"/>
  <c r="U263" i="12"/>
  <c r="F265" i="12"/>
  <c r="G265" i="12" s="1"/>
  <c r="M265" i="12" s="1"/>
  <c r="I265" i="12"/>
  <c r="K265" i="12"/>
  <c r="O265" i="12"/>
  <c r="Q265" i="12"/>
  <c r="U265" i="12"/>
  <c r="F268" i="12"/>
  <c r="G268" i="12" s="1"/>
  <c r="I268" i="12"/>
  <c r="I267" i="12" s="1"/>
  <c r="K268" i="12"/>
  <c r="K267" i="12" s="1"/>
  <c r="O268" i="12"/>
  <c r="O267" i="12" s="1"/>
  <c r="Q268" i="12"/>
  <c r="Q267" i="12" s="1"/>
  <c r="U268" i="12"/>
  <c r="U267" i="12" s="1"/>
  <c r="F270" i="12"/>
  <c r="G270" i="12"/>
  <c r="M270" i="12" s="1"/>
  <c r="M269" i="12" s="1"/>
  <c r="I270" i="12"/>
  <c r="I269" i="12" s="1"/>
  <c r="K270" i="12"/>
  <c r="K269" i="12" s="1"/>
  <c r="O270" i="12"/>
  <c r="O269" i="12" s="1"/>
  <c r="Q270" i="12"/>
  <c r="Q269" i="12" s="1"/>
  <c r="U270" i="12"/>
  <c r="U269" i="12" s="1"/>
  <c r="F272" i="12"/>
  <c r="G272" i="12" s="1"/>
  <c r="I272" i="12"/>
  <c r="I271" i="12" s="1"/>
  <c r="K272" i="12"/>
  <c r="K271" i="12" s="1"/>
  <c r="O272" i="12"/>
  <c r="O271" i="12" s="1"/>
  <c r="Q272" i="12"/>
  <c r="Q271" i="12" s="1"/>
  <c r="U272" i="12"/>
  <c r="U271" i="12" s="1"/>
  <c r="F275" i="12"/>
  <c r="G275" i="12"/>
  <c r="M275" i="12" s="1"/>
  <c r="I275" i="12"/>
  <c r="I274" i="12" s="1"/>
  <c r="K275" i="12"/>
  <c r="K274" i="12" s="1"/>
  <c r="O275" i="12"/>
  <c r="Q275" i="12"/>
  <c r="U275" i="12"/>
  <c r="F276" i="12"/>
  <c r="G276" i="12"/>
  <c r="M276" i="12" s="1"/>
  <c r="I276" i="12"/>
  <c r="K276" i="12"/>
  <c r="O276" i="12"/>
  <c r="Q276" i="12"/>
  <c r="U276" i="12"/>
  <c r="F277" i="12"/>
  <c r="G277" i="12"/>
  <c r="M277" i="12" s="1"/>
  <c r="I277" i="12"/>
  <c r="K277" i="12"/>
  <c r="O277" i="12"/>
  <c r="Q277" i="12"/>
  <c r="U277" i="12"/>
  <c r="F278" i="12"/>
  <c r="G278" i="12" s="1"/>
  <c r="M278" i="12" s="1"/>
  <c r="I278" i="12"/>
  <c r="K278" i="12"/>
  <c r="O278" i="12"/>
  <c r="Q278" i="12"/>
  <c r="U278" i="12"/>
  <c r="F279" i="12"/>
  <c r="G279" i="12"/>
  <c r="M279" i="12" s="1"/>
  <c r="I279" i="12"/>
  <c r="K279" i="12"/>
  <c r="O279" i="12"/>
  <c r="Q279" i="12"/>
  <c r="U279" i="12"/>
  <c r="F280" i="12"/>
  <c r="G280" i="12"/>
  <c r="M280" i="12" s="1"/>
  <c r="I280" i="12"/>
  <c r="K280" i="12"/>
  <c r="O280" i="12"/>
  <c r="Q280" i="12"/>
  <c r="U280" i="12"/>
  <c r="F282" i="12"/>
  <c r="G282" i="12" s="1"/>
  <c r="I282" i="12"/>
  <c r="K282" i="12"/>
  <c r="O282" i="12"/>
  <c r="Q282" i="12"/>
  <c r="U282" i="12"/>
  <c r="F283" i="12"/>
  <c r="G283" i="12" s="1"/>
  <c r="M283" i="12" s="1"/>
  <c r="I283" i="12"/>
  <c r="K283" i="12"/>
  <c r="O283" i="12"/>
  <c r="Q283" i="12"/>
  <c r="U283" i="12"/>
  <c r="F286" i="12"/>
  <c r="G286" i="12" s="1"/>
  <c r="M286" i="12" s="1"/>
  <c r="I286" i="12"/>
  <c r="K286" i="12"/>
  <c r="O286" i="12"/>
  <c r="Q286" i="12"/>
  <c r="U286" i="12"/>
  <c r="F288" i="12"/>
  <c r="G288" i="12" s="1"/>
  <c r="M288" i="12" s="1"/>
  <c r="I288" i="12"/>
  <c r="K288" i="12"/>
  <c r="O288" i="12"/>
  <c r="Q288" i="12"/>
  <c r="U288" i="12"/>
  <c r="F289" i="12"/>
  <c r="G289" i="12" s="1"/>
  <c r="M289" i="12" s="1"/>
  <c r="I289" i="12"/>
  <c r="K289" i="12"/>
  <c r="O289" i="12"/>
  <c r="Q289" i="12"/>
  <c r="U289" i="12"/>
  <c r="F290" i="12"/>
  <c r="G290" i="12"/>
  <c r="M290" i="12" s="1"/>
  <c r="I290" i="12"/>
  <c r="K290" i="12"/>
  <c r="O290" i="12"/>
  <c r="Q290" i="12"/>
  <c r="U290" i="12"/>
  <c r="F293" i="12"/>
  <c r="G293" i="12" s="1"/>
  <c r="M293" i="12" s="1"/>
  <c r="M292" i="12" s="1"/>
  <c r="I293" i="12"/>
  <c r="K293" i="12"/>
  <c r="O293" i="12"/>
  <c r="Q293" i="12"/>
  <c r="U293" i="12"/>
  <c r="U292" i="12" s="1"/>
  <c r="F294" i="12"/>
  <c r="G294" i="12" s="1"/>
  <c r="M294" i="12" s="1"/>
  <c r="I294" i="12"/>
  <c r="K294" i="12"/>
  <c r="O294" i="12"/>
  <c r="Q294" i="12"/>
  <c r="U294" i="12"/>
  <c r="F295" i="12"/>
  <c r="G295" i="12"/>
  <c r="M295" i="12" s="1"/>
  <c r="I295" i="12"/>
  <c r="K295" i="12"/>
  <c r="O295" i="12"/>
  <c r="Q295" i="12"/>
  <c r="U295" i="12"/>
  <c r="F297" i="12"/>
  <c r="G297" i="12" s="1"/>
  <c r="I297" i="12"/>
  <c r="K297" i="12"/>
  <c r="O297" i="12"/>
  <c r="Q297" i="12"/>
  <c r="U297" i="12"/>
  <c r="F298" i="12"/>
  <c r="G298" i="12" s="1"/>
  <c r="M298" i="12" s="1"/>
  <c r="I298" i="12"/>
  <c r="K298" i="12"/>
  <c r="O298" i="12"/>
  <c r="Q298" i="12"/>
  <c r="U298" i="12"/>
  <c r="F299" i="12"/>
  <c r="G299" i="12" s="1"/>
  <c r="M299" i="12" s="1"/>
  <c r="I299" i="12"/>
  <c r="K299" i="12"/>
  <c r="O299" i="12"/>
  <c r="Q299" i="12"/>
  <c r="U299" i="12"/>
  <c r="F300" i="12"/>
  <c r="G300" i="12" s="1"/>
  <c r="M300" i="12" s="1"/>
  <c r="I300" i="12"/>
  <c r="K300" i="12"/>
  <c r="O300" i="12"/>
  <c r="Q300" i="12"/>
  <c r="U300" i="12"/>
  <c r="F301" i="12"/>
  <c r="G301" i="12" s="1"/>
  <c r="M301" i="12" s="1"/>
  <c r="I301" i="12"/>
  <c r="K301" i="12"/>
  <c r="O301" i="12"/>
  <c r="Q301" i="12"/>
  <c r="U301" i="12"/>
  <c r="F302" i="12"/>
  <c r="G302" i="12" s="1"/>
  <c r="M302" i="12" s="1"/>
  <c r="I302" i="12"/>
  <c r="K302" i="12"/>
  <c r="O302" i="12"/>
  <c r="Q302" i="12"/>
  <c r="U302" i="12"/>
  <c r="F303" i="12"/>
  <c r="G303" i="12" s="1"/>
  <c r="M303" i="12" s="1"/>
  <c r="I303" i="12"/>
  <c r="K303" i="12"/>
  <c r="O303" i="12"/>
  <c r="Q303" i="12"/>
  <c r="U303" i="12"/>
  <c r="F304" i="12"/>
  <c r="G304" i="12" s="1"/>
  <c r="M304" i="12" s="1"/>
  <c r="I304" i="12"/>
  <c r="K304" i="12"/>
  <c r="O304" i="12"/>
  <c r="Q304" i="12"/>
  <c r="U304" i="12"/>
  <c r="F305" i="12"/>
  <c r="G305" i="12" s="1"/>
  <c r="M305" i="12" s="1"/>
  <c r="I305" i="12"/>
  <c r="K305" i="12"/>
  <c r="O305" i="12"/>
  <c r="Q305" i="12"/>
  <c r="U305" i="12"/>
  <c r="F306" i="12"/>
  <c r="G306" i="12" s="1"/>
  <c r="M306" i="12" s="1"/>
  <c r="I306" i="12"/>
  <c r="K306" i="12"/>
  <c r="O306" i="12"/>
  <c r="Q306" i="12"/>
  <c r="U306" i="12"/>
  <c r="F307" i="12"/>
  <c r="G307" i="12" s="1"/>
  <c r="M307" i="12" s="1"/>
  <c r="I307" i="12"/>
  <c r="K307" i="12"/>
  <c r="O307" i="12"/>
  <c r="Q307" i="12"/>
  <c r="U307" i="12"/>
  <c r="F308" i="12"/>
  <c r="G308" i="12" s="1"/>
  <c r="M308" i="12" s="1"/>
  <c r="I308" i="12"/>
  <c r="K308" i="12"/>
  <c r="O308" i="12"/>
  <c r="Q308" i="12"/>
  <c r="U308" i="12"/>
  <c r="F309" i="12"/>
  <c r="G309" i="12" s="1"/>
  <c r="M309" i="12" s="1"/>
  <c r="I309" i="12"/>
  <c r="K309" i="12"/>
  <c r="O309" i="12"/>
  <c r="Q309" i="12"/>
  <c r="U309" i="12"/>
  <c r="F310" i="12"/>
  <c r="G310" i="12" s="1"/>
  <c r="M310" i="12" s="1"/>
  <c r="I310" i="12"/>
  <c r="K310" i="12"/>
  <c r="O310" i="12"/>
  <c r="Q310" i="12"/>
  <c r="U310" i="12"/>
  <c r="F312" i="12"/>
  <c r="G312" i="12" s="1"/>
  <c r="I312" i="12"/>
  <c r="K312" i="12"/>
  <c r="O312" i="12"/>
  <c r="Q312" i="12"/>
  <c r="U312" i="12"/>
  <c r="F313" i="12"/>
  <c r="G313" i="12"/>
  <c r="M313" i="12" s="1"/>
  <c r="I313" i="12"/>
  <c r="K313" i="12"/>
  <c r="O313" i="12"/>
  <c r="Q313" i="12"/>
  <c r="U313" i="12"/>
  <c r="F314" i="12"/>
  <c r="G314" i="12" s="1"/>
  <c r="M314" i="12" s="1"/>
  <c r="I314" i="12"/>
  <c r="K314" i="12"/>
  <c r="O314" i="12"/>
  <c r="Q314" i="12"/>
  <c r="U314" i="12"/>
  <c r="F315" i="12"/>
  <c r="G315" i="12" s="1"/>
  <c r="M315" i="12" s="1"/>
  <c r="I315" i="12"/>
  <c r="K315" i="12"/>
  <c r="O315" i="12"/>
  <c r="Q315" i="12"/>
  <c r="U315" i="12"/>
  <c r="G27" i="1"/>
  <c r="J28" i="1"/>
  <c r="J26" i="1"/>
  <c r="G38" i="1"/>
  <c r="F38" i="1"/>
  <c r="J23" i="1"/>
  <c r="J24" i="1"/>
  <c r="J25" i="1"/>
  <c r="J27" i="1"/>
  <c r="E24" i="1"/>
  <c r="E26" i="1"/>
  <c r="M312" i="12" l="1"/>
  <c r="G311" i="12"/>
  <c r="I63" i="1" s="1"/>
  <c r="I20" i="1" s="1"/>
  <c r="AD317" i="12"/>
  <c r="G39" i="1" s="1"/>
  <c r="G40" i="1" s="1"/>
  <c r="G25" i="1" s="1"/>
  <c r="G26" i="1" s="1"/>
  <c r="F40" i="1"/>
  <c r="Q311" i="12"/>
  <c r="K292" i="12"/>
  <c r="U281" i="12"/>
  <c r="M179" i="12"/>
  <c r="G163" i="12"/>
  <c r="I50" i="1" s="1"/>
  <c r="K150" i="12"/>
  <c r="U311" i="12"/>
  <c r="O292" i="12"/>
  <c r="O311" i="12"/>
  <c r="U296" i="12"/>
  <c r="I292" i="12"/>
  <c r="Q281" i="12"/>
  <c r="U140" i="12"/>
  <c r="Q292" i="12"/>
  <c r="K311" i="12"/>
  <c r="Q296" i="12"/>
  <c r="O281" i="12"/>
  <c r="O179" i="12"/>
  <c r="U150" i="12"/>
  <c r="Q140" i="12"/>
  <c r="U190" i="12"/>
  <c r="I311" i="12"/>
  <c r="O296" i="12"/>
  <c r="K281" i="12"/>
  <c r="Q150" i="12"/>
  <c r="O140" i="12"/>
  <c r="U8" i="12"/>
  <c r="K296" i="12"/>
  <c r="I281" i="12"/>
  <c r="U163" i="12"/>
  <c r="O150" i="12"/>
  <c r="K140" i="12"/>
  <c r="Q8" i="12"/>
  <c r="I296" i="12"/>
  <c r="U274" i="12"/>
  <c r="Q163" i="12"/>
  <c r="I140" i="12"/>
  <c r="O8" i="12"/>
  <c r="M258" i="12"/>
  <c r="M257" i="12" s="1"/>
  <c r="K190" i="12"/>
  <c r="O163" i="12"/>
  <c r="I150" i="12"/>
  <c r="K8" i="12"/>
  <c r="Q274" i="12"/>
  <c r="O274" i="12"/>
  <c r="U259" i="12"/>
  <c r="U179" i="12"/>
  <c r="K163" i="12"/>
  <c r="I8" i="12"/>
  <c r="G23" i="1"/>
  <c r="G296" i="12"/>
  <c r="I62" i="1" s="1"/>
  <c r="I19" i="1" s="1"/>
  <c r="M297" i="12"/>
  <c r="M296" i="12" s="1"/>
  <c r="M274" i="12"/>
  <c r="M311" i="12"/>
  <c r="G259" i="12"/>
  <c r="I55" i="1" s="1"/>
  <c r="M260" i="12"/>
  <c r="M259" i="12" s="1"/>
  <c r="M268" i="12"/>
  <c r="M267" i="12" s="1"/>
  <c r="G267" i="12"/>
  <c r="I56" i="1" s="1"/>
  <c r="M282" i="12"/>
  <c r="M281" i="12" s="1"/>
  <c r="G281" i="12"/>
  <c r="I60" i="1" s="1"/>
  <c r="G271" i="12"/>
  <c r="I58" i="1" s="1"/>
  <c r="I17" i="1" s="1"/>
  <c r="M272" i="12"/>
  <c r="M271" i="12" s="1"/>
  <c r="G274" i="12"/>
  <c r="I59" i="1" s="1"/>
  <c r="I18" i="1" s="1"/>
  <c r="Q190" i="12"/>
  <c r="M190" i="12"/>
  <c r="G179" i="12"/>
  <c r="I51" i="1" s="1"/>
  <c r="M150" i="12"/>
  <c r="M140" i="12"/>
  <c r="G8" i="12"/>
  <c r="M9" i="12"/>
  <c r="M8" i="12" s="1"/>
  <c r="G292" i="12"/>
  <c r="I61" i="1" s="1"/>
  <c r="G269" i="12"/>
  <c r="I57" i="1" s="1"/>
  <c r="O190" i="12"/>
  <c r="M164" i="12"/>
  <c r="M163" i="12" s="1"/>
  <c r="I190" i="12"/>
  <c r="G187" i="12"/>
  <c r="I52" i="1" s="1"/>
  <c r="G140" i="12"/>
  <c r="I48" i="1" s="1"/>
  <c r="G190" i="12"/>
  <c r="I53" i="1" s="1"/>
  <c r="G150" i="12"/>
  <c r="I49" i="1" s="1"/>
  <c r="G28" i="1" l="1"/>
  <c r="I16" i="1"/>
  <c r="I21" i="1" s="1"/>
  <c r="H39" i="1"/>
  <c r="I47" i="1"/>
  <c r="I64" i="1" s="1"/>
  <c r="G317" i="12"/>
  <c r="G24" i="1"/>
  <c r="G29" i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<sst xmlns="http://schemas.openxmlformats.org/spreadsheetml/2006/main" count="1151" uniqueCount="570">
  <si>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</si>
  <si>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</si>
  <si>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</si>
  <si>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</si>
  <si>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</si>
  <si>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</si>
  <si>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</si>
  <si>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</si>
  <si>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</si>
  <si>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</si>
  <si>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</si>
  <si>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</si>
  <si>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</si>
  <si>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</si>
  <si>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</si>
  <si>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</si>
  <si>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</si>
  <si>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</si>
  <si>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</si>
  <si>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</si>
  <si>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</si>
  <si>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</si>
  <si>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</si>
  <si>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</si>
  <si>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</si>
  <si>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</si>
  <si>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</si>
  <si>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</si>
  <si>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</si>
  <si>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</si>
  <si>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</si>
  <si>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</si>
  <si>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</si>
  <si>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</si>
  <si>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</si>
  <si>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</si>
  <si>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</si>
  <si>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</si>
  <si>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</si>
  <si>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</si>
  <si>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</si>
  <si>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</si>
  <si>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</si>
  <si>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</si>
  <si>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</si>
  <si>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Kolín, ul. Veltlínská - doplnění odvodnění komunikace</t>
  </si>
  <si>
    <t>Město Kolín</t>
  </si>
  <si>
    <t>Karlovo náměstí 78</t>
  </si>
  <si>
    <t>Kolín - Kolín I</t>
  </si>
  <si>
    <t>28012</t>
  </si>
  <si>
    <t>00235440</t>
  </si>
  <si>
    <t>CZ00235440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</si>
  <si>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</si>
  <si>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</si>
  <si>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</si>
  <si>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</si>
  <si>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</si>
  <si>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</si>
  <si>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</si>
  <si>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</si>
  <si>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</si>
  <si>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21</t>
  </si>
  <si>
    <t>Úprava podloží a základ.spáry</t>
  </si>
  <si>
    <t>45</t>
  </si>
  <si>
    <t>Podkladní a vedlejší konstrukce</t>
  </si>
  <si>
    <t>56</t>
  </si>
  <si>
    <t>Podklad.vrstvy komunikací a zp</t>
  </si>
  <si>
    <t>59</t>
  </si>
  <si>
    <t>Dlažby a předlažby komunikací</t>
  </si>
  <si>
    <t>8</t>
  </si>
  <si>
    <t>Trubní vedení</t>
  </si>
  <si>
    <t>9</t>
  </si>
  <si>
    <t>Ostatní konstrukce, bourání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</si>
  <si>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</si>
  <si>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</si>
  <si>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</si>
  <si>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</si>
  <si>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</si>
  <si>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</si>
  <si>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733</t>
  </si>
  <si>
    <t>Rozvod potrubí</t>
  </si>
  <si>
    <t>M23</t>
  </si>
  <si>
    <t>Montáže potrubí</t>
  </si>
  <si>
    <t>997</t>
  </si>
  <si>
    <t>Přesun sutě</t>
  </si>
  <si>
    <t>999</t>
  </si>
  <si>
    <t xml:space="preserve">Poplatky za skládky 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</si>
  <si>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</si>
  <si>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</si>
  <si>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</si>
  <si>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</si>
  <si>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</si>
  <si>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</si>
  <si>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</si>
  <si>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</si>
  <si>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</si>
  <si>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</si>
  <si>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</si>
  <si>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</si>
  <si>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</si>
  <si>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</si>
  <si>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</si>
  <si>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</si>
  <si>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</si>
  <si>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</si>
  <si>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</si>
  <si>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</si>
  <si>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</si>
  <si>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</si>
  <si>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</si>
  <si>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</si>
  <si>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</si>
  <si>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</si>
  <si>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</si>
  <si>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</si>
  <si>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</si>
  <si>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115101201R00</t>
  </si>
  <si>
    <t>Čerpání vody na výšku do 10 m, přítok do 500 l/min</t>
  </si>
  <si>
    <t>h</t>
  </si>
  <si>
    <t>POL1_0</t>
  </si>
  <si>
    <t>115 10-1301</t>
  </si>
  <si>
    <t>Pohotovost čerpací soupravy výš.10m přítok 500l</t>
  </si>
  <si>
    <t>den</t>
  </si>
  <si>
    <t>POL3_0</t>
  </si>
  <si>
    <t>119001421R00</t>
  </si>
  <si>
    <t>Dočasné zajištění kabelů - do počtu 3 kabelů</t>
  </si>
  <si>
    <t>m</t>
  </si>
  <si>
    <t>121101102R00</t>
  </si>
  <si>
    <t>Sejmutí ornice s přemístěním přes 50 do 100 m</t>
  </si>
  <si>
    <t>m3</t>
  </si>
  <si>
    <t>1745*0,1</t>
  </si>
  <si>
    <t>VV</t>
  </si>
  <si>
    <t>130001101R00</t>
  </si>
  <si>
    <t>Příplatek za ztížené hloubení v blízkosti vedení</t>
  </si>
  <si>
    <t>souběh NN vedení:(20+75)*1,1*0,5</t>
  </si>
  <si>
    <t>132201110R00</t>
  </si>
  <si>
    <t>Hloubení rýh š.do 60 cm v hor.3 do 50 m3, STROJNĚ</t>
  </si>
  <si>
    <t>drenáž:(233,55-(4*2,7+2,7/2+2,2/2+8+9+2))*0,3*0,1</t>
  </si>
  <si>
    <t>132201119R00</t>
  </si>
  <si>
    <t>Přípl.za lepivost,hloubení rýh 60 cm,hor.3,STROJNĚ</t>
  </si>
  <si>
    <t>132201212R00</t>
  </si>
  <si>
    <t>Hloubení rýh š.do 200 cm hor.3 do 1000m3,STROJNĚ</t>
  </si>
  <si>
    <t>stoka A:</t>
  </si>
  <si>
    <t>nezpevněný terén:(111,66-2*2,7-9)*1,1*((1,83+1,94+1,98+2,02+2,06+2,13+2,49+2,34+2,19+2,01+2,06+2,39+2,74+3,06+3,14+3,3+3,32+3,28+3,23+3,26+3,32+3,45)/22+0,1-0,1)</t>
  </si>
  <si>
    <t>(99,1-2,7-2)*1,1*((3,31+3,38+2,91+2,78+2,63+2,52+2,21+2,08+1,96+1,97+2+2,07+2,12+2,11+1,69+1,64+1,53)/17+0,1-0,1)</t>
  </si>
  <si>
    <t>betonová dlažba:(5,34-2,7/2)*1,1*((1,8+1,83)/2+0,1-0,31)</t>
  </si>
  <si>
    <t>(9,45-2,7-2,2/2)*1,1*((1,53+1,5+1,46+1,24+1,22+1,2)/6+0,1-0,31)</t>
  </si>
  <si>
    <t>ruční výkop:-3,3</t>
  </si>
  <si>
    <t>startovací jáma:9*1,5*(3,45+0,3-0,1)</t>
  </si>
  <si>
    <t>koncová jáma:2*1,1*(3,31+0,5-0,1)</t>
  </si>
  <si>
    <t>132201219R00</t>
  </si>
  <si>
    <t>Přípl.za lepivost,hloubení rýh 200cm,hor.3,STROJNĚ</t>
  </si>
  <si>
    <t>133201102R00</t>
  </si>
  <si>
    <t>Hloubení šachet v hor.3 nad 100 m3</t>
  </si>
  <si>
    <t>nezpevněný terén:</t>
  </si>
  <si>
    <t>Š4:2,7*2,3*(2,06-0,1)</t>
  </si>
  <si>
    <t>Š5:2,7*2,7*(3,14-0,1)</t>
  </si>
  <si>
    <t>Š8:2,7*2,3*(2,12-0,1)</t>
  </si>
  <si>
    <t>betonová dlažba:</t>
  </si>
  <si>
    <t>Š1:2,7*2,7*(1,8-0,31)</t>
  </si>
  <si>
    <t>Š9:2,7*2,7*(1,46-0,31)</t>
  </si>
  <si>
    <t>uliční vpusť:2,2*1,83*(1,715-0,31)</t>
  </si>
  <si>
    <t>133201109R00</t>
  </si>
  <si>
    <t>Příplatek za lepivost - hloubení šachet v hor.3</t>
  </si>
  <si>
    <t>139601102R00</t>
  </si>
  <si>
    <t>Ruční výkop jam, rýh a šachet v hornině tř. 3</t>
  </si>
  <si>
    <t>křížení sítí NN:2*1,1*1,5</t>
  </si>
  <si>
    <t>141741116R00</t>
  </si>
  <si>
    <t>Protlak z ocel. trub beraněný, v hor.1-4, D 273 mm</t>
  </si>
  <si>
    <t>14226095R</t>
  </si>
  <si>
    <t>Trubka bezešvá hladká 11 353.0, rozměr 273,0 x 7,0 mm</t>
  </si>
  <si>
    <t>151101101R00</t>
  </si>
  <si>
    <t>Pažení a rozepření stěn rýh - příložné - hl.do 2 m</t>
  </si>
  <si>
    <t>m2</t>
  </si>
  <si>
    <t>Š4:(2,7*2+(2,3-1,1)*2)*(2,06-0,1)</t>
  </si>
  <si>
    <t>Š1:(2,7*2+(2,7-1,1)*2)*(1,8-0,31)</t>
  </si>
  <si>
    <t>Š9:(2,7*2+(2,7-1,1)*2)*(1,46-0,31)</t>
  </si>
  <si>
    <t>uliční vpusť:((2,2*2-1,1)+1,83*2)*(1,715-0,31)</t>
  </si>
  <si>
    <t>151101102R00</t>
  </si>
  <si>
    <t>Pažení a rozepření stěn rýh - příložné - hl.do 4 m</t>
  </si>
  <si>
    <t>Š5:(2,7*2+(2,7-1,1)*2)*(3,14-0,1)</t>
  </si>
  <si>
    <t>Š8:(2,7*2+(2,3-1,1)*2)*(2,12-0,1)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</si>
  <si>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</si>
  <si>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</si>
  <si>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</si>
  <si>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</si>
  <si>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151811111R00</t>
  </si>
  <si>
    <t>Montáž lehkého pažicího boxu dl.3m, š.1m, hl.1,6 m</t>
  </si>
  <si>
    <t>kus</t>
  </si>
  <si>
    <t>151811112R00</t>
  </si>
  <si>
    <t>Montáž lehkého pažicího boxu dl.3m, š.1m, hl.1,95m</t>
  </si>
  <si>
    <t>151811116R00</t>
  </si>
  <si>
    <t>Montáž lehkého pažicího boxu dl.3m, š.1m, hl.2,4m</t>
  </si>
  <si>
    <t>151811113R00</t>
  </si>
  <si>
    <t>Montáž lehkého pažicího boxu dl.3m, š.1m, hl.2,92m</t>
  </si>
  <si>
    <t>151811214R00</t>
  </si>
  <si>
    <t>Montáž lehkého pažic.boxu dl.3m, š.1,5m, hl.3,27m</t>
  </si>
  <si>
    <t>151812111R00</t>
  </si>
  <si>
    <t>Pronájem lehkého pažic.boxu dl.3 m, š.1 m,hl.1,6 m</t>
  </si>
  <si>
    <t xml:space="preserve">den   </t>
  </si>
  <si>
    <t>10 týdnů 1box:10*7*1</t>
  </si>
  <si>
    <t>151812112R00</t>
  </si>
  <si>
    <t>Pronájem lehkého pažic.boxu dl.3m, š.1m, hl.1,95m</t>
  </si>
  <si>
    <t>151812116R00</t>
  </si>
  <si>
    <t>Pronájem lehkého pažic.boxu dl.3m, š.1m, hl.2,4m</t>
  </si>
  <si>
    <t>151812113R00</t>
  </si>
  <si>
    <t>Pronájem lehkého pažic.boxu dl.3m, š.1m, hl.2,92m</t>
  </si>
  <si>
    <t>151812214R00</t>
  </si>
  <si>
    <t>Pronájem lehkého pažic.boxu dl.3m, š.1,5m,hl.3,27m</t>
  </si>
  <si>
    <t>12 dnů 3boxy:12*3</t>
  </si>
  <si>
    <t>151813111R00</t>
  </si>
  <si>
    <t>Demontáž lehkého pažicího boxu dl.3m, š.1m, hl.1,6m</t>
  </si>
  <si>
    <t>151813112R00</t>
  </si>
  <si>
    <t>Demontáž lehkého pažicího boxu dl.3m, š.1m, hl.1,95m</t>
  </si>
  <si>
    <t>151813116R00</t>
  </si>
  <si>
    <t>Demontáž lehkého pažicího boxu dl.3m, š.1m,hl.2,4m</t>
  </si>
  <si>
    <t>151813113R00</t>
  </si>
  <si>
    <t>Demontáž lehkého pažicího boxu dl.3m, š.1m, hl.2,92m</t>
  </si>
  <si>
    <t>151813214R00</t>
  </si>
  <si>
    <t>Demontáž lehkého pažicího boxu dl.3m, š.1,5m, hl.3,27m</t>
  </si>
  <si>
    <t>161101101R00</t>
  </si>
  <si>
    <t>Svislé přemístění výkopku z hor.1-4 do 2,5 m</t>
  </si>
  <si>
    <t>6,039+588,80669+71,77953+3,3</t>
  </si>
  <si>
    <t>162301102R00</t>
  </si>
  <si>
    <t>Vodorovné přemístění výkopku z hor.1-4 do 1000 m</t>
  </si>
  <si>
    <t>výkopy:666,92522</t>
  </si>
  <si>
    <t>zpětné zásypy:449,76906</t>
  </si>
  <si>
    <t>167101102R00</t>
  </si>
  <si>
    <t>Nakládání výkopku z hor. 1 ÷ 4 v množství nad 100 m3</t>
  </si>
  <si>
    <t>zásypy potrubí:369,91026</t>
  </si>
  <si>
    <t>obsypy šachet:33,6318</t>
  </si>
  <si>
    <t>zásypy jam:46,227</t>
  </si>
  <si>
    <t>162701102R00</t>
  </si>
  <si>
    <t>Vodorovné přemístění výkopku z hor.1-4 do 7000 m</t>
  </si>
  <si>
    <t>666,92522-449,76906</t>
  </si>
  <si>
    <t>171201201R00</t>
  </si>
  <si>
    <t>Uložení sypaniny na skládku</t>
  </si>
  <si>
    <t>174101101R00</t>
  </si>
  <si>
    <t>Zásyp jam, rýh, šachet se zhutněním</t>
  </si>
  <si>
    <t>nezpevněný terén - zásyp zeminou:(111,66-2*2,7-9)*1,1*((1,83+1,94+1,98+2,02+2,06+2,13+2,49+2,34+2,19+2,01+2,06+2,39+2,74+3,06+3,14+3,3+3,32+3,28+3,23+3,26+3,32+3,45)/22-0,1-0,5-0,1)</t>
  </si>
  <si>
    <t>(99,1-2,7-2)*1,1*((3,31+3,38+2,91+2,78+2,63+2,52+2,21+2,08+1,96+1,97+2+2,07+2,12+2,11+1,69+1,64+1,53)/17-0,1-0,5-0,1)</t>
  </si>
  <si>
    <t>Mezisoučet</t>
  </si>
  <si>
    <t>startovací jáma-zásyp zeminou:9*1,5*(3,45+0,3-0,1-0,1-0,6)</t>
  </si>
  <si>
    <t>koncová jáma-zásyp zeminou:2*1,1*(3,31+0,5-0,1-0,1-0,1-0,6)</t>
  </si>
  <si>
    <t>betonová dlažba-zásyp ŠD 0/32mm:(5,34-2,7/2)*1,1*((1,8+1,83)/2-0,31-0,5-0,1)</t>
  </si>
  <si>
    <t>(9,45-2,7-2,2/2)*1,1*((1,53+1,5+1,46+1,24+1,22+1,2)/6-0,31-0,5-0,1)</t>
  </si>
  <si>
    <t>175101101R00</t>
  </si>
  <si>
    <t>Obsyp potrubí bez prohození sypaniny</t>
  </si>
  <si>
    <t>nezpevněný terén:(111,66-2*2,7-9)*1,1*(0,3+0,2)-3,14*0,2/2*0,2/2*(111,66-2*2,7-9)</t>
  </si>
  <si>
    <t>(99,1-2,7-2)*1,1*(0,3+0,2)-3,14*0,2/2*0,2/2*(99,1-2,7-2)</t>
  </si>
  <si>
    <t>betonová dlažba:(5,34-2,7/2)*1,1*(0,3+0,2)-3,14*0,2/2*0,2/2*(5,34-2,7/2)</t>
  </si>
  <si>
    <t>(9,45-2,7-2,2/2)*1,1*(0,3+0,2)-3,14*0,2/2*0,2/2*(9,45-2,7-2,2/2)</t>
  </si>
  <si>
    <t>startovací jáma:9*1,5*(0,3+0,2)-3,14*0,2/2*0,2/2*9</t>
  </si>
  <si>
    <t>koncová jáma:2*1,1*(0,3+0,2)-3,14*0,2/2*0,2/2*2</t>
  </si>
  <si>
    <t>obsyp napojení na UV:2*(0,5*1,1*0,6-3,14*0,2/2*0,2/2*0,5)</t>
  </si>
  <si>
    <t>175101201R00</t>
  </si>
  <si>
    <t>Obsyp objektu bez prohození sypaniny</t>
  </si>
  <si>
    <t>nezpevněný terén-zásyp zeminou:</t>
  </si>
  <si>
    <t>Š4:2,7*2,3*(2,06-0,1-0,25)-3,14*1,3/2*1,3/2*(2,06-0,1-0,25)</t>
  </si>
  <si>
    <t>Š5:2,7*2,7*(3,14-0,1-0,25)-3,14*1,3/2*1,3/2*(3,14-0,1-0,25)</t>
  </si>
  <si>
    <t>Š8:2,7*2,3*(2,12-0,1-0,25)-3,14*1,3/2*1,3/2*(2,12-0,1-0,25)</t>
  </si>
  <si>
    <t>betonová dlažba-zásyp ŠD 0/63mm:</t>
  </si>
  <si>
    <t>Š1:2,7*2,7*(1,8-0,31-0,25)-3,14*1,3/2*1,3/2*(1,8-0,31-0,25)</t>
  </si>
  <si>
    <t>Š9:2,7*2,7*(1,46-0,31-0,25)-3,14*1,3/2*1,3/2*(1,46-0,31-0,25)</t>
  </si>
  <si>
    <t>uliční vpusť-zásyp ŠD 0/32mm:2,2*1,83*(1,715-0,31-0,1)-3,14*0,63/2*0,63/2*(1,715-0,31-0,1)</t>
  </si>
  <si>
    <t>obsyp napojení na UV:-2*(0,5*1,1*0,6-3,14*0,2/2*0,2/2*0,5)</t>
  </si>
  <si>
    <t>180401211R00</t>
  </si>
  <si>
    <t>Založení trávníku lučního výsevem v rovině</t>
  </si>
  <si>
    <t>181201102R00</t>
  </si>
  <si>
    <t>Úprava pláně v násypech v hor. 1-4, se zhutněním</t>
  </si>
  <si>
    <t>dosypání rýhy:(233,55-4*2,7-2,7/2-2,2/2-8-9-2)*1,1</t>
  </si>
  <si>
    <t>šachty:3*2,7*2,7+2*2,7*2,3</t>
  </si>
  <si>
    <t>uliční vpusť:2,2*1,82</t>
  </si>
  <si>
    <t>startovací jáma:9*1,5</t>
  </si>
  <si>
    <t>koncová jáma:2*1,1</t>
  </si>
  <si>
    <t>181301101R00</t>
  </si>
  <si>
    <t>Rozprostření ornice, rovina, tl. do 10 cm do 500m2</t>
  </si>
  <si>
    <t>182001111R00</t>
  </si>
  <si>
    <t>Plošná úprava terénu, nerovnosti do 10 cm v rovině</t>
  </si>
  <si>
    <t>583420401R</t>
  </si>
  <si>
    <t>Kamenivo drcené 0/4 mm</t>
  </si>
  <si>
    <t>t</t>
  </si>
  <si>
    <t>potrubí:112,52738*1,8</t>
  </si>
  <si>
    <t>583423251R</t>
  </si>
  <si>
    <t>Kamenivo drcené 0/32mm</t>
  </si>
  <si>
    <t>zásyp potrubí:6,75844*1,8</t>
  </si>
  <si>
    <t>obsyp UV:4,21874*1,8</t>
  </si>
  <si>
    <t>583423651R</t>
  </si>
  <si>
    <t>Kamenivo drcené 0/63mm</t>
  </si>
  <si>
    <t>obsyp šachet:12,76157*1,8</t>
  </si>
  <si>
    <t>00572470R</t>
  </si>
  <si>
    <t>Směs travní luční I. - krátkodobá PROFI</t>
  </si>
  <si>
    <t>kg</t>
  </si>
  <si>
    <t>1745*0,04</t>
  </si>
  <si>
    <t>199000002R00</t>
  </si>
  <si>
    <t>Poplatek za skládku horniny 1- 4, č. dle katal. odpadů 17 05 04</t>
  </si>
  <si>
    <t>113106231R00</t>
  </si>
  <si>
    <t>Rozebrání dlažeb ze zámkové dlažby v kamenivu</t>
  </si>
  <si>
    <t>113107520R00</t>
  </si>
  <si>
    <t>Odstranění podkladu pl. 50 m2,kam.drcené tl.20 cm</t>
  </si>
  <si>
    <t>113109610R00</t>
  </si>
  <si>
    <t>Odstranění podkladu pl.nad 50m2, recykl,tl.10cm</t>
  </si>
  <si>
    <t>provizorní dosypání rýhy ve zpevněné ploše:(5,34-2,7/2+9,45-2,7)*1,1</t>
  </si>
  <si>
    <t>šachty:2*2,7*2,7</t>
  </si>
  <si>
    <t>zařízení staveniště:500</t>
  </si>
  <si>
    <t>113201111T00</t>
  </si>
  <si>
    <t>Vytrhání obrubníků chodníkových a parkových</t>
  </si>
  <si>
    <t>113202111R00</t>
  </si>
  <si>
    <t>Vytrhání obrub obrubníků silničních</t>
  </si>
  <si>
    <t>212532111R00</t>
  </si>
  <si>
    <t>Lože trativodu z kameniva hrub.drceného,16-32 mm</t>
  </si>
  <si>
    <t>drenáž:(233,55-(4*2,7+2,7/2+2,2/2+8+9+2))*(1,1*0,1+0,3*0,1)-3,14*0,1/2*0,1/2*(233,55-(4*2,7+2,7/2+2,2/2+8+9+2))</t>
  </si>
  <si>
    <t>startovací jáma-drenážní vrstva:9*1,5*0,1</t>
  </si>
  <si>
    <t>koncová jáma-drenážní vrstva:2*1,1*0,1</t>
  </si>
  <si>
    <t>212753114R00</t>
  </si>
  <si>
    <t>Montáž ohebné dren. trubky do rýhy DN 100,bez lože</t>
  </si>
  <si>
    <t>(233,55-(4*2,7+2,7/2+2,2/2+8+9+2))</t>
  </si>
  <si>
    <t>28611223.AR</t>
  </si>
  <si>
    <t>Trubka PVC drenážní flexibilní d 100 mm</t>
  </si>
  <si>
    <t>201,3*1,01</t>
  </si>
  <si>
    <t>289971211R00</t>
  </si>
  <si>
    <t>Zřízení vrstvy z geotextilie sklon do 1:5 š.do 3 m</t>
  </si>
  <si>
    <t>drenáž:(233,55-(4*2,7+2,7/2+2,2/2+8+9+2))*0,5</t>
  </si>
  <si>
    <t>67390503R</t>
  </si>
  <si>
    <t xml:space="preserve">Geotextilie netkaná 300 g/m2  </t>
  </si>
  <si>
    <t>100,65*1,1</t>
  </si>
  <si>
    <t>451572111R00</t>
  </si>
  <si>
    <t>Lože pod potrubí a šachty z kameniva těž. 0-4 mm</t>
  </si>
  <si>
    <t>(233,55-(4*2,7+2,7/2+2,2/2+8+9+2))*1,1*0,1</t>
  </si>
  <si>
    <t>nezpevněný terén:(111,66-2*2,7-9)*1,1*0,1</t>
  </si>
  <si>
    <t>(99,1-2,7-2)*1,1*0,1</t>
  </si>
  <si>
    <t>betonová dlažba:(5,34-2,7/2)*1,1*0,1</t>
  </si>
  <si>
    <t>(9,45-2,7-2,2/2)*1,1*0,1</t>
  </si>
  <si>
    <t>451573111R00</t>
  </si>
  <si>
    <t>Lože pod potrubí a šachty ze štěrkopísku do 63 mm</t>
  </si>
  <si>
    <t>šacgty DN1000:3*2,7*2,7*0,1</t>
  </si>
  <si>
    <t>2*2,7*2,3*0,1</t>
  </si>
  <si>
    <t>ulišní vpusť:2,2*1,83*0,1</t>
  </si>
  <si>
    <t>452311131R00</t>
  </si>
  <si>
    <t>Desky podkladní pod potrubí z betonu C 12/15</t>
  </si>
  <si>
    <t>šachty DN1000:3*2,7*2,7*0,15</t>
  </si>
  <si>
    <t>2*2,7*2,3*0,15</t>
  </si>
  <si>
    <t>564113310R00</t>
  </si>
  <si>
    <t>Podklad z asf.recyklátu fr.16-32 po zhutn.tl.10 cm</t>
  </si>
  <si>
    <t>564861111RT4</t>
  </si>
  <si>
    <t>Podklad ze štěrkodrti po zhutnění tloušťky 20 cm, štěrkodrť frakce 0-63 mm</t>
  </si>
  <si>
    <t>zámková dlažba:31</t>
  </si>
  <si>
    <t>596215040T00</t>
  </si>
  <si>
    <t>Kladení zámkové dlažby tloušťky 80 mm, do lože z drtě tloušťky 40 mm</t>
  </si>
  <si>
    <t>bez dodávky nové dlažby, použita původní rozebraná:31</t>
  </si>
  <si>
    <t>871313121R00</t>
  </si>
  <si>
    <t>Montáž trub kanaliz. z plastu, hrdlových, DN 150</t>
  </si>
  <si>
    <t>uliční vpusti:2*1,5</t>
  </si>
  <si>
    <t>871353121R00</t>
  </si>
  <si>
    <t>Montáž trub kanaliz. z plastu, hrdlových, DN 200</t>
  </si>
  <si>
    <t>stoka A:233,6</t>
  </si>
  <si>
    <t>871373121R00</t>
  </si>
  <si>
    <t>Montáž trub kanaliz. z plastu, hrdlových, DN 300</t>
  </si>
  <si>
    <t>napojení na stávající kanalizaci:2,5</t>
  </si>
  <si>
    <t>286111900.3R</t>
  </si>
  <si>
    <t>Trubka kanalizační PVC SN 10 DN 150/3000</t>
  </si>
  <si>
    <t>286111910.3</t>
  </si>
  <si>
    <t>Trubka kanalizační PVC SN 10 DN 200/3000</t>
  </si>
  <si>
    <t>286111910.6</t>
  </si>
  <si>
    <t>Trubka kanalizační PVC SN 10 DN 200/6000</t>
  </si>
  <si>
    <t>286144846R</t>
  </si>
  <si>
    <t>Trubka kanalizační PP SN 12, rozměr 315 x 3000 mm</t>
  </si>
  <si>
    <t>877313123R00</t>
  </si>
  <si>
    <t>Montáž tvarovek jednoos. plast. gum.kroužek DN 150</t>
  </si>
  <si>
    <t>877353123R00</t>
  </si>
  <si>
    <t>Montáž tvarovek jednoos. plast. gum.kroužek DN 200</t>
  </si>
  <si>
    <t>877353121R00</t>
  </si>
  <si>
    <t>Montáž tvarovek odboč. plast. gum. kroužek DN 200</t>
  </si>
  <si>
    <t>28651663.AR</t>
  </si>
  <si>
    <t>Koleno kanalizační KGB 160/ 67° PVC</t>
  </si>
  <si>
    <t>28651666.AR</t>
  </si>
  <si>
    <t>Koleno kanalizační KGB 200/ 30° PVC</t>
  </si>
  <si>
    <t>28651665.AR</t>
  </si>
  <si>
    <t>Koleno kanalizační KGB 200/ 15° PVC</t>
  </si>
  <si>
    <t>28651708.AR</t>
  </si>
  <si>
    <t>Odbočka kanalizační KGEA 200/ 160/45° PVC</t>
  </si>
  <si>
    <t>55291209R</t>
  </si>
  <si>
    <t>Pryžová přesuvná spojka - napojení na kanalizaci</t>
  </si>
  <si>
    <t>894403011T00</t>
  </si>
  <si>
    <t>Osazení betonového stropního dílce skruže</t>
  </si>
  <si>
    <t>59224354R</t>
  </si>
  <si>
    <t>Deska šachtová zákrytová TZK-Q.1 100-63/17</t>
  </si>
  <si>
    <t>894421111RT1</t>
  </si>
  <si>
    <t>Osazení betonových dílců šachet do 0,5 t, skruže rovné, na kroužek, do 0,5 t</t>
  </si>
  <si>
    <t>59224356.AR</t>
  </si>
  <si>
    <t>Skruž šachtová TBS-Q.1 100/25/12</t>
  </si>
  <si>
    <t>59224359.AR</t>
  </si>
  <si>
    <t>Skruž šachtová TBS-Q.1 100/50/12</t>
  </si>
  <si>
    <t>894421112RT1</t>
  </si>
  <si>
    <t>Osazení betonových dílců šachet do 1,4 t, skruže rovné, na kroužek, do 1,4 t</t>
  </si>
  <si>
    <t>59224362.AR</t>
  </si>
  <si>
    <t>Skruž šachtová TBS-Q.1 100/100/12</t>
  </si>
  <si>
    <t>894422111RT1</t>
  </si>
  <si>
    <t>Osazení betonových dílců šachet, skruže přechodové, na kroužek</t>
  </si>
  <si>
    <t>59224353.AR</t>
  </si>
  <si>
    <t>Konus šachtový TBR-Q.1 100-63/58/12 KPS</t>
  </si>
  <si>
    <t>894423111RT1</t>
  </si>
  <si>
    <t>Osazení betonových dílců šachet do 2,0 t, šachtová dna, na kroužek, do 2,0 t</t>
  </si>
  <si>
    <t>59224399.2AR</t>
  </si>
  <si>
    <t>Dno šachetní TBZ-Q.1 100/675 KOM tl.15cm</t>
  </si>
  <si>
    <t>2865178917R</t>
  </si>
  <si>
    <t xml:space="preserve">Integrovaná šachtová vložka s těsněním PVC DN 200 </t>
  </si>
  <si>
    <t>28654535R</t>
  </si>
  <si>
    <t>Integrovaná šachtová vložka s těsněním PP DN 300</t>
  </si>
  <si>
    <t>59224373.AR</t>
  </si>
  <si>
    <t>Těsnění elastom pro šach díly EMT - DN 1000</t>
  </si>
  <si>
    <t>452112111R00</t>
  </si>
  <si>
    <t>Osazení beton, prstenců pod mříže, výšky do 100 mm</t>
  </si>
  <si>
    <t>59224347.AR</t>
  </si>
  <si>
    <t>Prstenec šachtový vyrovnávací TBW-Q.1 63/6</t>
  </si>
  <si>
    <t>59224348.AR</t>
  </si>
  <si>
    <t>Prstenec šachtový vyrovnávací TBW-Q.1 63/8</t>
  </si>
  <si>
    <t>59224349.AR</t>
  </si>
  <si>
    <t>Prstenec šachtový vyrovnávací TBW-Q.1 63/10</t>
  </si>
  <si>
    <t>892855115R00</t>
  </si>
  <si>
    <t>Kontrola kanalizace TV kamerou do 500 m</t>
  </si>
  <si>
    <t>233,6+2,5+2*1,5</t>
  </si>
  <si>
    <t>892571111R00</t>
  </si>
  <si>
    <t>Zkouška těsnosti kanalizace DN do 200, vodou</t>
  </si>
  <si>
    <t>233,6+2*1,5</t>
  </si>
  <si>
    <t>892581111R00</t>
  </si>
  <si>
    <t>Zkouška těsnosti kanalizace DN do 300, vodou</t>
  </si>
  <si>
    <t>892589999</t>
  </si>
  <si>
    <t>Propláchnutí a vyčištění kanalizace do DN600</t>
  </si>
  <si>
    <t>894432112R00</t>
  </si>
  <si>
    <t>Osazení plastové šachty revizní prům.425 mm</t>
  </si>
  <si>
    <t>286971681R</t>
  </si>
  <si>
    <t>Dno šachtové PP DN 425 průtočné 90° KG 200 mm</t>
  </si>
  <si>
    <t>286971682R</t>
  </si>
  <si>
    <t>Dno šachtové PP DN 425 průtočné 45° KG 200 mm</t>
  </si>
  <si>
    <t>286971493R</t>
  </si>
  <si>
    <t xml:space="preserve">Roura šachtová PP korugov.bez hrdla DN425 dl. 6m </t>
  </si>
  <si>
    <t>286971492R</t>
  </si>
  <si>
    <t xml:space="preserve">Roura šachtová PP korugov.bez hrdla DN425 dl. 3m </t>
  </si>
  <si>
    <t>286971490R</t>
  </si>
  <si>
    <t xml:space="preserve">Roura šachtová PP korugov.bez hrdla DN425 dl.1,5m </t>
  </si>
  <si>
    <t>286971413R</t>
  </si>
  <si>
    <t>Roura šachtová teleskopická bez hrdla 425/750 mm</t>
  </si>
  <si>
    <t>895941311R00</t>
  </si>
  <si>
    <t>Zřízení vpusti uliční z dílců typ UVB - 50</t>
  </si>
  <si>
    <t>592238740R</t>
  </si>
  <si>
    <t>Dílec dešťové vpusti horní TBV-Q 50/20 CP DN 500/190 x 65 mm</t>
  </si>
  <si>
    <t>592238741R</t>
  </si>
  <si>
    <t>Skruž dešťové vpusti TBV-Q 50/29 SN DN 500/290 x 65 mm</t>
  </si>
  <si>
    <t>59224302R</t>
  </si>
  <si>
    <t>Prstenec vyrovnávací TBV-Q 45/6 VP</t>
  </si>
  <si>
    <t>592238744R</t>
  </si>
  <si>
    <t>Skruž dešťové vpusti TBV-Q 50/59 SO 15 PVC, DN 500/590 x 65 mm s odtokem DN 150</t>
  </si>
  <si>
    <t>592238749R</t>
  </si>
  <si>
    <t>Dílec dešťové vpusti spodní TBV-Q 50/19 KN DN 500/225 x 65 mm</t>
  </si>
  <si>
    <t>899104111R00</t>
  </si>
  <si>
    <t>Osazení poklopu s rámem nad 150 kg</t>
  </si>
  <si>
    <t>55243347R</t>
  </si>
  <si>
    <t xml:space="preserve">Poklop litinový DN 600 tř.zat.40t, s pant.uložením, neodvětrávaný </t>
  </si>
  <si>
    <t>899101111R00</t>
  </si>
  <si>
    <t>Osazení poklopu s rámem do 50 kg</t>
  </si>
  <si>
    <t>28697144R</t>
  </si>
  <si>
    <t>Poklop šachtový PP kruhový DN 425 tř.400</t>
  </si>
  <si>
    <t>899202111R00</t>
  </si>
  <si>
    <t>Osazení mříží litinových s rámem do 100kg</t>
  </si>
  <si>
    <t>55340374R</t>
  </si>
  <si>
    <t>Mříž vtoková KM12, D400, litina, 500 x 500 x 160 mm</t>
  </si>
  <si>
    <t>55340397R</t>
  </si>
  <si>
    <t xml:space="preserve">Koš kalový </t>
  </si>
  <si>
    <t>899623181R00</t>
  </si>
  <si>
    <t>Obetonování potrubí nebo zdiva stok betonem C30/37</t>
  </si>
  <si>
    <t>obetonování zhlaví šachty:2,1+1,6</t>
  </si>
  <si>
    <t>899711122R00</t>
  </si>
  <si>
    <t>Fólie výstražná z PVC šedá, šířka 30 cm</t>
  </si>
  <si>
    <t>979054441R00</t>
  </si>
  <si>
    <t>Očištění vybour. dlaždic s výplní kamen. těženým</t>
  </si>
  <si>
    <t>917862111R00</t>
  </si>
  <si>
    <t>Osazení stojatého obrubníku betonového, s boční opěrou, do lože z betonu C 12/15</t>
  </si>
  <si>
    <t>silniční:2</t>
  </si>
  <si>
    <t>chodníkový:7</t>
  </si>
  <si>
    <t>59217010R</t>
  </si>
  <si>
    <t>Obrubník silniční betonový 150 x 250 x 1000 mm přírodní</t>
  </si>
  <si>
    <t>2*1,01</t>
  </si>
  <si>
    <t>59217421R</t>
  </si>
  <si>
    <t>Obrubník chodníkový 250 x 100 x 1000 mm přírodní</t>
  </si>
  <si>
    <t>7*1,01</t>
  </si>
  <si>
    <t>969021131R00</t>
  </si>
  <si>
    <t>Vybourání kanalizačního potrubí PVC DN 300 mm</t>
  </si>
  <si>
    <t>998276101R00</t>
  </si>
  <si>
    <t>Přesun hmot, trubní vedení plastová, otevř. výkop</t>
  </si>
  <si>
    <t>733123928R00</t>
  </si>
  <si>
    <t>Svařovaný spoj potrubí ocelového hladkého D 273 mm</t>
  </si>
  <si>
    <t>chránička:1</t>
  </si>
  <si>
    <t>230191016R00</t>
  </si>
  <si>
    <t>Uložení chráničky ve výkopu PE 110x4,2mm</t>
  </si>
  <si>
    <t>3457114740R</t>
  </si>
  <si>
    <t>Trubka kabelová chránička dělená DN100</t>
  </si>
  <si>
    <t>230194008R00</t>
  </si>
  <si>
    <t>Utěsnění chráničky manžetou DN 250</t>
  </si>
  <si>
    <t>273443894R</t>
  </si>
  <si>
    <t>Manžeta na chráničky EPDM DN250/200mm</t>
  </si>
  <si>
    <t>230195034R00</t>
  </si>
  <si>
    <t xml:space="preserve">Montáž distanční objímky </t>
  </si>
  <si>
    <t>28653513R</t>
  </si>
  <si>
    <t>Objímka distanční výška 25mm</t>
  </si>
  <si>
    <t>979084313R00</t>
  </si>
  <si>
    <t>Vodorovná doprava vybour.trub do 1 km, do DN 800</t>
  </si>
  <si>
    <t>979082213R00</t>
  </si>
  <si>
    <t>Vodorovná doprava suti po suchu do 1 km</t>
  </si>
  <si>
    <t>kamenivo:2,976+13,64+125,12089</t>
  </si>
  <si>
    <t>beton:1,54+0,54</t>
  </si>
  <si>
    <t>979082219R00</t>
  </si>
  <si>
    <t>Příplatek za dopravu suti po suchu za další 1 km</t>
  </si>
  <si>
    <t>143,81689*14</t>
  </si>
  <si>
    <t>979087212R00</t>
  </si>
  <si>
    <t>Nakládání suti na dopravní prostředky - komunikace</t>
  </si>
  <si>
    <t>979087313R00</t>
  </si>
  <si>
    <t>Nakládání vybouraných trub na dopravní prostředek</t>
  </si>
  <si>
    <t>979093111R00</t>
  </si>
  <si>
    <t>Uložení suti na skládku bez zhutnění</t>
  </si>
  <si>
    <t>143,81689+0,00915</t>
  </si>
  <si>
    <t>979990103R00</t>
  </si>
  <si>
    <t>Poplatek za uložení suti - beton, skupina odpadu 170101</t>
  </si>
  <si>
    <t>979089001R00</t>
  </si>
  <si>
    <t>Poplatek za uložení odpadního štěrku a kameniva</t>
  </si>
  <si>
    <t>979990191R00</t>
  </si>
  <si>
    <t>Poplatek za uložení suti - plastové výrobky, skupina odpadu 170203</t>
  </si>
  <si>
    <t>005111021R</t>
  </si>
  <si>
    <t>Vytyčení inženýrských sítí</t>
  </si>
  <si>
    <t>Soubor</t>
  </si>
  <si>
    <t>005111020R</t>
  </si>
  <si>
    <t>Vytyčení nové trasy stoky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</si>
  <si>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</si>
  <si>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</si>
  <si>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</si>
  <si>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</si>
  <si>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</si>
  <si>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</si>
  <si>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</si>
  <si>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</si>
  <si>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005211020R</t>
  </si>
  <si>
    <t>Ochrana stávaj. inženýrských sítí na staveništi</t>
  </si>
  <si>
    <t>005211030R</t>
  </si>
  <si>
    <t xml:space="preserve">Dočasná dopravní opatření </t>
  </si>
  <si>
    <t>005211040R</t>
  </si>
  <si>
    <t>Užívání veřejných ploch a prostranství, uvedení ploch do původního stavu</t>
  </si>
  <si>
    <t>005211080R</t>
  </si>
  <si>
    <t xml:space="preserve">Bezpečnostní a hygienická opatření na staveništi </t>
  </si>
  <si>
    <t>VN05</t>
  </si>
  <si>
    <t xml:space="preserve">Lávka pro pěší </t>
  </si>
  <si>
    <t>kompl</t>
  </si>
  <si>
    <t>VN02</t>
  </si>
  <si>
    <t>Průběžné čistění vozidel a komunikace, při výjezdu ze stavby</t>
  </si>
  <si>
    <t>VN06</t>
  </si>
  <si>
    <t xml:space="preserve">Statické zajištění sloupu NN při výkopu </t>
  </si>
  <si>
    <t>VRN07</t>
  </si>
  <si>
    <t>Provizorní zpevnění povrchu, v místě přejezdu na zařízení staveniště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</si>
  <si>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</si>
  <si>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</si>
  <si>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</si>
  <si>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</si>
  <si>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ON01</t>
  </si>
  <si>
    <t>Statická zatěžovací zkouška</t>
  </si>
  <si>
    <t>VN03</t>
  </si>
  <si>
    <t>Pasportizace stávajících objektů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</si>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</sst>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7" t="s">
        <v>38</v>
      </c>
    </row>
    <row r="2" spans="1:7" ht="57.75" customHeight="1" x14ac:dyDescent="0.3">
      <c r="A2" s="187" t="s">
        <v>39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9" zoomScaleNormal="100" zoomScaleSheetLayoutView="75" workbookViewId="0">
      <selection activeCell="H32" sqref="H32"/>
    </sheetView>
  </sheetViews>
  <sheetFormatPr defaultColWidth="9" defaultRowHeight="12.45" x14ac:dyDescent="0.3"/>
  <cols>
    <col min="1" max="1" width="8.3828125" hidden="1" customWidth="1"/>
    <col min="2" max="2" width="9.15234375" customWidth="1"/>
    <col min="3" max="3" width="7.3828125" customWidth="1"/>
    <col min="4" max="4" width="13.3828125" customWidth="1"/>
    <col min="5" max="5" width="12.15234375" customWidth="1"/>
    <col min="6" max="6" width="11.3828125" customWidth="1"/>
    <col min="7" max="9" width="12.69140625" customWidth="1"/>
    <col min="10" max="10" width="6.69140625" customWidth="1"/>
    <col min="11" max="11" width="4.3046875" customWidth="1"/>
    <col min="12" max="15" width="10.69140625" customWidth="1"/>
  </cols>
  <sheetData>
    <row r="1" spans="1:15" ht="33.75" customHeight="1" x14ac:dyDescent="0.3">
      <c r="A1" s="61" t="s">
        <v>36</v>
      </c>
      <c r="B1" s="196" t="s">
        <v>42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 x14ac:dyDescent="0.3">
      <c r="A2" s="3"/>
      <c r="B2" s="69" t="s">
        <v>40</v>
      </c>
      <c r="C2" s="70"/>
      <c r="D2" s="189" t="s">
        <v>45</v>
      </c>
      <c r="E2" s="190"/>
      <c r="F2" s="190"/>
      <c r="G2" s="190"/>
      <c r="H2" s="190"/>
      <c r="I2" s="190"/>
      <c r="J2" s="191"/>
      <c r="O2" s="1"/>
    </row>
    <row r="3" spans="1:15" ht="23.25" hidden="1" customHeight="1" x14ac:dyDescent="0.3">
      <c r="A3" s="3"/>
      <c r="B3" s="71" t="s">
        <v>43</v>
      </c>
      <c r="C3" s="72"/>
      <c r="D3" s="211"/>
      <c r="E3" s="212"/>
      <c r="F3" s="212"/>
      <c r="G3" s="212"/>
      <c r="H3" s="212"/>
      <c r="I3" s="212"/>
      <c r="J3" s="213"/>
    </row>
    <row r="4" spans="1:15" ht="23.25" hidden="1" customHeight="1" x14ac:dyDescent="0.3">
      <c r="A4" s="3"/>
      <c r="B4" s="73" t="s">
        <v>44</v>
      </c>
      <c r="C4" s="74"/>
      <c r="D4" s="75"/>
      <c r="E4" s="75"/>
      <c r="F4" s="76"/>
      <c r="G4" s="76"/>
      <c r="H4" s="76"/>
      <c r="I4" s="76"/>
      <c r="J4" s="77"/>
    </row>
    <row r="5" spans="1:15" ht="24" customHeight="1" x14ac:dyDescent="0.3">
      <c r="A5" s="3"/>
      <c r="B5" s="38" t="s">
        <v>21</v>
      </c>
      <c r="D5" s="78" t="s">
        <v>46</v>
      </c>
      <c r="E5" s="22"/>
      <c r="F5" s="22"/>
      <c r="G5" s="22"/>
      <c r="H5" s="24" t="s">
        <v>33</v>
      </c>
      <c r="I5" s="78" t="s">
        <v>50</v>
      </c>
      <c r="J5" s="9"/>
    </row>
    <row r="6" spans="1:15" ht="15.75" customHeight="1" x14ac:dyDescent="0.3">
      <c r="A6" s="3"/>
      <c r="B6" s="33"/>
      <c r="C6" s="22"/>
      <c r="D6" s="78" t="s">
        <v>47</v>
      </c>
      <c r="E6" s="22"/>
      <c r="F6" s="22"/>
      <c r="G6" s="22"/>
      <c r="H6" s="24" t="s">
        <v>34</v>
      </c>
      <c r="I6" s="78" t="s">
        <v>51</v>
      </c>
      <c r="J6" s="9"/>
    </row>
    <row r="7" spans="1:15" ht="15.75" customHeight="1" x14ac:dyDescent="0.3">
      <c r="A7" s="3"/>
      <c r="B7" s="34"/>
      <c r="C7" s="79" t="s">
        <v>49</v>
      </c>
      <c r="D7" s="68" t="s">
        <v>48</v>
      </c>
      <c r="E7" s="29"/>
      <c r="F7" s="29"/>
      <c r="G7" s="29"/>
      <c r="H7" s="30"/>
      <c r="I7" s="29"/>
      <c r="J7" s="41"/>
    </row>
    <row r="8" spans="1:15" ht="24" hidden="1" customHeight="1" x14ac:dyDescent="0.3">
      <c r="A8" s="3"/>
      <c r="B8" s="38" t="s">
        <v>19</v>
      </c>
      <c r="D8" s="28"/>
      <c r="H8" s="24" t="s">
        <v>33</v>
      </c>
      <c r="I8" s="28"/>
      <c r="J8" s="9"/>
    </row>
    <row r="9" spans="1:15" ht="15.75" hidden="1" customHeight="1" x14ac:dyDescent="0.3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3">
      <c r="A10" s="3"/>
      <c r="B10" s="42"/>
      <c r="C10" s="23"/>
      <c r="D10" s="37"/>
      <c r="E10" s="30"/>
      <c r="F10" s="30"/>
      <c r="G10" s="15"/>
      <c r="H10" s="15"/>
      <c r="I10" s="43"/>
      <c r="J10" s="41"/>
    </row>
    <row r="11" spans="1:15" ht="24" customHeight="1" x14ac:dyDescent="0.3">
      <c r="A11" s="3"/>
      <c r="B11" s="38" t="s">
        <v>18</v>
      </c>
      <c r="D11" s="207"/>
      <c r="E11" s="207"/>
      <c r="F11" s="207"/>
      <c r="G11" s="207"/>
      <c r="H11" s="24" t="s">
        <v>33</v>
      </c>
      <c r="I11" s="80"/>
      <c r="J11" s="9"/>
    </row>
    <row r="12" spans="1:15" ht="15.75" customHeight="1" x14ac:dyDescent="0.3">
      <c r="A12" s="3"/>
      <c r="B12" s="33"/>
      <c r="C12" s="22"/>
      <c r="D12" s="226"/>
      <c r="E12" s="226"/>
      <c r="F12" s="226"/>
      <c r="G12" s="226"/>
      <c r="H12" s="24" t="s">
        <v>34</v>
      </c>
      <c r="I12" s="80"/>
      <c r="J12" s="9"/>
    </row>
    <row r="13" spans="1:15" ht="15.75" customHeight="1" x14ac:dyDescent="0.3">
      <c r="A13" s="3"/>
      <c r="B13" s="34"/>
      <c r="C13" s="81"/>
      <c r="D13" s="227"/>
      <c r="E13" s="227"/>
      <c r="F13" s="227"/>
      <c r="G13" s="227"/>
      <c r="H13" s="25"/>
      <c r="I13" s="29"/>
      <c r="J13" s="41"/>
    </row>
    <row r="14" spans="1:15" ht="24" hidden="1" customHeight="1" x14ac:dyDescent="0.3">
      <c r="A14" s="3"/>
      <c r="B14" s="54" t="s">
        <v>20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3">
      <c r="A15" s="3"/>
      <c r="B15" s="42" t="s">
        <v>31</v>
      </c>
      <c r="C15" s="60"/>
      <c r="D15" s="15"/>
      <c r="E15" s="195"/>
      <c r="F15" s="195"/>
      <c r="G15" s="224"/>
      <c r="H15" s="224"/>
      <c r="I15" s="224" t="s">
        <v>28</v>
      </c>
      <c r="J15" s="225"/>
    </row>
    <row r="16" spans="1:15" ht="23.25" customHeight="1" x14ac:dyDescent="0.3">
      <c r="A16" s="127" t="s">
        <v>23</v>
      </c>
      <c r="B16" s="128" t="s">
        <v>23</v>
      </c>
      <c r="C16" s="46"/>
      <c r="D16" s="47"/>
      <c r="E16" s="192"/>
      <c r="F16" s="193"/>
      <c r="G16" s="192"/>
      <c r="H16" s="193"/>
      <c r="I16" s="192">
        <f>SUMIF(F47:F63,A16,I47:I63)+SUMIF(F47:F63,"PSU",I47:I63)</f>
        <v>0</v>
      </c>
      <c r="J16" s="194"/>
    </row>
    <row r="17" spans="1:10" ht="23.25" customHeight="1" x14ac:dyDescent="0.3">
      <c r="A17" s="127" t="s">
        <v>24</v>
      </c>
      <c r="B17" s="128" t="s">
        <v>24</v>
      </c>
      <c r="C17" s="46"/>
      <c r="D17" s="47"/>
      <c r="E17" s="192"/>
      <c r="F17" s="193"/>
      <c r="G17" s="192"/>
      <c r="H17" s="193"/>
      <c r="I17" s="192">
        <f>SUMIF(F47:F63,A17,I47:I63)</f>
        <v>0</v>
      </c>
      <c r="J17" s="194"/>
    </row>
    <row r="18" spans="1:10" ht="23.25" customHeight="1" x14ac:dyDescent="0.3">
      <c r="A18" s="127" t="s">
        <v>25</v>
      </c>
      <c r="B18" s="128" t="s">
        <v>25</v>
      </c>
      <c r="C18" s="46"/>
      <c r="D18" s="47"/>
      <c r="E18" s="192"/>
      <c r="F18" s="193"/>
      <c r="G18" s="192"/>
      <c r="H18" s="193"/>
      <c r="I18" s="192">
        <f>SUMIF(F47:F63,A18,I47:I63)</f>
        <v>0</v>
      </c>
      <c r="J18" s="194"/>
    </row>
    <row r="19" spans="1:10" ht="23.25" customHeight="1" x14ac:dyDescent="0.3">
      <c r="A19" s="127" t="s">
        <v>87</v>
      </c>
      <c r="B19" s="128" t="s">
        <v>26</v>
      </c>
      <c r="C19" s="46"/>
      <c r="D19" s="47"/>
      <c r="E19" s="192"/>
      <c r="F19" s="193"/>
      <c r="G19" s="192"/>
      <c r="H19" s="193"/>
      <c r="I19" s="192">
        <f>SUMIF(F47:F63,A19,I47:I63)</f>
        <v>0</v>
      </c>
      <c r="J19" s="194"/>
    </row>
    <row r="20" spans="1:10" ht="23.25" customHeight="1" x14ac:dyDescent="0.3">
      <c r="A20" s="127" t="s">
        <v>88</v>
      </c>
      <c r="B20" s="128" t="s">
        <v>27</v>
      </c>
      <c r="C20" s="46"/>
      <c r="D20" s="47"/>
      <c r="E20" s="192"/>
      <c r="F20" s="193"/>
      <c r="G20" s="192"/>
      <c r="H20" s="193"/>
      <c r="I20" s="192">
        <f>SUMIF(F47:F63,A20,I47:I63)</f>
        <v>0</v>
      </c>
      <c r="J20" s="194"/>
    </row>
    <row r="21" spans="1:10" ht="23.25" customHeight="1" x14ac:dyDescent="0.3">
      <c r="A21" s="3"/>
      <c r="B21" s="62" t="s">
        <v>28</v>
      </c>
      <c r="C21" s="63"/>
      <c r="D21" s="64"/>
      <c r="E21" s="205"/>
      <c r="F21" s="206"/>
      <c r="G21" s="205"/>
      <c r="H21" s="206"/>
      <c r="I21" s="205">
        <f>SUM(I16:J20)</f>
        <v>0</v>
      </c>
      <c r="J21" s="210"/>
    </row>
    <row r="22" spans="1:10" ht="33" customHeight="1" x14ac:dyDescent="0.3">
      <c r="A22" s="3"/>
      <c r="B22" s="53" t="s">
        <v>32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3">
      <c r="A23" s="3"/>
      <c r="B23" s="45" t="s">
        <v>11</v>
      </c>
      <c r="C23" s="46"/>
      <c r="D23" s="47"/>
      <c r="E23" s="48">
        <v>12</v>
      </c>
      <c r="F23" s="49" t="s">
        <v>0</v>
      </c>
      <c r="G23" s="203">
        <f>ZakladDPHSniVypocet</f>
        <v>0</v>
      </c>
      <c r="H23" s="204"/>
      <c r="I23" s="204"/>
      <c r="J23" s="50" t="str">
        <f t="shared" ref="J23:J28" si="0">Mena</f>
        <v>CZK</v>
      </c>
    </row>
    <row r="24" spans="1:10" ht="23.25" customHeight="1" x14ac:dyDescent="0.3">
      <c r="A24" s="3"/>
      <c r="B24" s="45" t="s">
        <v>12</v>
      </c>
      <c r="C24" s="46"/>
      <c r="D24" s="47"/>
      <c r="E24" s="48">
        <f>SazbaDPH1</f>
        <v>12</v>
      </c>
      <c r="F24" s="49" t="s">
        <v>0</v>
      </c>
      <c r="G24" s="208">
        <f>ZakladDPHSni*SazbaDPH1/100</f>
        <v>0</v>
      </c>
      <c r="H24" s="209"/>
      <c r="I24" s="209"/>
      <c r="J24" s="50" t="str">
        <f t="shared" si="0"/>
        <v>CZK</v>
      </c>
    </row>
    <row r="25" spans="1:10" ht="23.25" customHeight="1" x14ac:dyDescent="0.3">
      <c r="A25" s="3"/>
      <c r="B25" s="45" t="s">
        <v>13</v>
      </c>
      <c r="C25" s="46"/>
      <c r="D25" s="47"/>
      <c r="E25" s="48">
        <v>21</v>
      </c>
      <c r="F25" s="49" t="s">
        <v>0</v>
      </c>
      <c r="G25" s="203">
        <f>ZakladDPHZaklVypocet</f>
        <v>0</v>
      </c>
      <c r="H25" s="204"/>
      <c r="I25" s="204"/>
      <c r="J25" s="50" t="str">
        <f t="shared" si="0"/>
        <v>CZK</v>
      </c>
    </row>
    <row r="26" spans="1:10" ht="23.25" customHeight="1" x14ac:dyDescent="0.3">
      <c r="A26" s="3"/>
      <c r="B26" s="39" t="s">
        <v>14</v>
      </c>
      <c r="C26" s="19"/>
      <c r="D26" s="15"/>
      <c r="E26" s="35">
        <f>SazbaDPH2</f>
        <v>21</v>
      </c>
      <c r="F26" s="36" t="s">
        <v>0</v>
      </c>
      <c r="G26" s="199">
        <f>ZakladDPHZakl*SazbaDPH2/100</f>
        <v>0</v>
      </c>
      <c r="H26" s="200"/>
      <c r="I26" s="200"/>
      <c r="J26" s="44" t="str">
        <f t="shared" si="0"/>
        <v>CZK</v>
      </c>
    </row>
    <row r="27" spans="1:10" ht="23.25" customHeight="1" thickBot="1" x14ac:dyDescent="0.35">
      <c r="A27" s="3"/>
      <c r="B27" s="38" t="s">
        <v>4</v>
      </c>
      <c r="C27" s="17"/>
      <c r="D27" s="20"/>
      <c r="E27" s="17"/>
      <c r="F27" s="18"/>
      <c r="G27" s="201">
        <f>0</f>
        <v>0</v>
      </c>
      <c r="H27" s="201"/>
      <c r="I27" s="201"/>
      <c r="J27" s="51" t="str">
        <f t="shared" si="0"/>
        <v>CZK</v>
      </c>
    </row>
    <row r="28" spans="1:10" ht="27.75" hidden="1" customHeight="1" thickBot="1" x14ac:dyDescent="0.35">
      <c r="A28" s="3"/>
      <c r="B28" s="100" t="s">
        <v>22</v>
      </c>
      <c r="C28" s="101"/>
      <c r="D28" s="101"/>
      <c r="E28" s="102"/>
      <c r="F28" s="103"/>
      <c r="G28" s="223">
        <f>ZakladDPHSniVypocet+ZakladDPHZaklVypocet</f>
        <v>0</v>
      </c>
      <c r="H28" s="223"/>
      <c r="I28" s="223"/>
      <c r="J28" s="104" t="str">
        <f t="shared" si="0"/>
        <v>CZK</v>
      </c>
    </row>
    <row r="29" spans="1:10" ht="27.75" customHeight="1" thickBot="1" x14ac:dyDescent="0.35">
      <c r="A29" s="3"/>
      <c r="B29" s="100" t="s">
        <v>35</v>
      </c>
      <c r="C29" s="105"/>
      <c r="D29" s="105"/>
      <c r="E29" s="105"/>
      <c r="F29" s="105"/>
      <c r="G29" s="202">
        <f>ZakladDPHSni+DPHSni+ZakladDPHZakl+DPHZakl+Zaokrouhleni</f>
        <v>0</v>
      </c>
      <c r="H29" s="202"/>
      <c r="I29" s="202"/>
      <c r="J29" s="106" t="s">
        <v>54</v>
      </c>
    </row>
    <row r="30" spans="1:10" ht="12.75" customHeight="1" x14ac:dyDescent="0.3">
      <c r="A30" s="3"/>
      <c r="B30" s="3"/>
      <c r="J30" s="10"/>
    </row>
    <row r="31" spans="1:10" ht="30" customHeight="1" x14ac:dyDescent="0.3">
      <c r="A31" s="3"/>
      <c r="B31" s="3"/>
      <c r="J31" s="10"/>
    </row>
    <row r="32" spans="1:10" ht="18.75" customHeight="1" x14ac:dyDescent="0.3">
      <c r="A32" s="3"/>
      <c r="B32" s="21"/>
      <c r="C32" s="16" t="s">
        <v>10</v>
      </c>
      <c r="D32" s="32"/>
      <c r="E32" s="32"/>
      <c r="F32" s="16" t="s">
        <v>9</v>
      </c>
      <c r="G32" s="32"/>
      <c r="H32" s="80"/>
      <c r="I32" s="32"/>
      <c r="J32" s="10"/>
    </row>
    <row r="33" spans="1:10" ht="47.25" customHeight="1" x14ac:dyDescent="0.3">
      <c r="A33" s="3"/>
      <c r="B33" s="3"/>
      <c r="J33" s="10"/>
    </row>
    <row r="34" spans="1:10" s="27" customFormat="1" ht="18.75" customHeight="1" x14ac:dyDescent="0.3">
      <c r="A34" s="26"/>
      <c r="B34" s="26"/>
      <c r="D34" s="188"/>
      <c r="E34" s="188"/>
      <c r="G34" s="188"/>
      <c r="H34" s="188"/>
      <c r="I34" s="188"/>
      <c r="J34" s="31"/>
    </row>
    <row r="35" spans="1:10" ht="12.75" customHeight="1" x14ac:dyDescent="0.3">
      <c r="A35" s="3"/>
      <c r="B35" s="3"/>
      <c r="D35" s="228" t="s">
        <v>2</v>
      </c>
      <c r="E35" s="228"/>
      <c r="H35" s="11" t="s">
        <v>3</v>
      </c>
      <c r="J35" s="10"/>
    </row>
    <row r="36" spans="1:10" ht="13.5" customHeight="1" thickBot="1" x14ac:dyDescent="0.3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4">
      <c r="B37" s="65" t="s">
        <v>15</v>
      </c>
      <c r="C37" s="2"/>
      <c r="D37" s="2"/>
      <c r="E37" s="2"/>
      <c r="F37" s="92"/>
      <c r="G37" s="92"/>
      <c r="H37" s="92"/>
      <c r="I37" s="92"/>
      <c r="J37" s="2"/>
    </row>
    <row r="38" spans="1:10" ht="25.5" hidden="1" customHeight="1" x14ac:dyDescent="0.3">
      <c r="A38" s="84" t="s">
        <v>37</v>
      </c>
      <c r="B38" s="86" t="s">
        <v>16</v>
      </c>
      <c r="C38" s="87" t="s">
        <v>5</v>
      </c>
      <c r="D38" s="88"/>
      <c r="E38" s="88"/>
      <c r="F38" s="93" t="str">
        <f>B23</f>
        <v>Základ pro sníženou DPH</v>
      </c>
      <c r="G38" s="93" t="str">
        <f>B25</f>
        <v>Základ pro základní DPH</v>
      </c>
      <c r="H38" s="94" t="s">
        <v>17</v>
      </c>
      <c r="I38" s="94" t="s">
        <v>1</v>
      </c>
      <c r="J38" s="89" t="s">
        <v>0</v>
      </c>
    </row>
    <row r="39" spans="1:10" ht="25.5" hidden="1" customHeight="1" x14ac:dyDescent="0.3">
      <c r="A39" s="84">
        <v>1</v>
      </c>
      <c r="B39" s="90" t="s">
        <v>52</v>
      </c>
      <c r="C39" s="214" t="s">
        <v>45</v>
      </c>
      <c r="D39" s="215"/>
      <c r="E39" s="215"/>
      <c r="F39" s="95">
        <f>'Rozpočet Pol'!AC317</f>
        <v>0</v>
      </c>
      <c r="G39" s="96">
        <f>'Rozpočet Pol'!AD317</f>
        <v>0</v>
      </c>
      <c r="H39" s="97">
        <f>(F39*SazbaDPH1/100)+(G39*SazbaDPH2/100)</f>
        <v>0</v>
      </c>
      <c r="I39" s="97">
        <f>F39+G39+H39</f>
        <v>0</v>
      </c>
      <c r="J39" s="91" t="str">
        <f>IF(_xlfn.SINGLE(CenaCelkemVypocet)=0,"",I39/_xlfn.SINGLE(CenaCelkemVypocet)*100)</f>
        <v/>
      </c>
    </row>
    <row r="40" spans="1:10" ht="25.5" hidden="1" customHeight="1" x14ac:dyDescent="0.3">
      <c r="A40" s="84"/>
      <c r="B40" s="216" t="s">
        <v>53</v>
      </c>
      <c r="C40" s="217"/>
      <c r="D40" s="217"/>
      <c r="E40" s="218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85">
        <f>SUMIF(A39:A39,"=1",J39:J39)</f>
        <v>0</v>
      </c>
    </row>
    <row r="44" spans="1:10" ht="15.45" x14ac:dyDescent="0.4">
      <c r="B44" s="107" t="s">
        <v>55</v>
      </c>
    </row>
    <row r="46" spans="1:10" ht="25.5" customHeight="1" x14ac:dyDescent="0.3">
      <c r="A46" s="108"/>
      <c r="B46" s="112" t="s">
        <v>16</v>
      </c>
      <c r="C46" s="112" t="s">
        <v>5</v>
      </c>
      <c r="D46" s="113"/>
      <c r="E46" s="113"/>
      <c r="F46" s="116" t="s">
        <v>56</v>
      </c>
      <c r="G46" s="116"/>
      <c r="H46" s="116"/>
      <c r="I46" s="219" t="s">
        <v>28</v>
      </c>
      <c r="J46" s="219"/>
    </row>
    <row r="47" spans="1:10" ht="25.5" customHeight="1" x14ac:dyDescent="0.3">
      <c r="A47" s="109"/>
      <c r="B47" s="117" t="s">
        <v>57</v>
      </c>
      <c r="C47" s="221" t="s">
        <v>58</v>
      </c>
      <c r="D47" s="222"/>
      <c r="E47" s="222"/>
      <c r="F47" s="119" t="s">
        <v>23</v>
      </c>
      <c r="G47" s="120"/>
      <c r="H47" s="120"/>
      <c r="I47" s="220">
        <f>'Rozpočet Pol'!G8</f>
        <v>0</v>
      </c>
      <c r="J47" s="220"/>
    </row>
    <row r="48" spans="1:10" ht="25.5" customHeight="1" x14ac:dyDescent="0.3">
      <c r="A48" s="109"/>
      <c r="B48" s="111" t="s">
        <v>59</v>
      </c>
      <c r="C48" s="230" t="s">
        <v>60</v>
      </c>
      <c r="D48" s="231"/>
      <c r="E48" s="231"/>
      <c r="F48" s="121" t="s">
        <v>23</v>
      </c>
      <c r="G48" s="122"/>
      <c r="H48" s="122"/>
      <c r="I48" s="229">
        <f>'Rozpočet Pol'!G140</f>
        <v>0</v>
      </c>
      <c r="J48" s="229"/>
    </row>
    <row r="49" spans="1:10" ht="25.5" customHeight="1" x14ac:dyDescent="0.3">
      <c r="A49" s="109"/>
      <c r="B49" s="111" t="s">
        <v>61</v>
      </c>
      <c r="C49" s="230" t="s">
        <v>62</v>
      </c>
      <c r="D49" s="231"/>
      <c r="E49" s="231"/>
      <c r="F49" s="121" t="s">
        <v>23</v>
      </c>
      <c r="G49" s="122"/>
      <c r="H49" s="122"/>
      <c r="I49" s="229">
        <f>'Rozpočet Pol'!G150</f>
        <v>0</v>
      </c>
      <c r="J49" s="229"/>
    </row>
    <row r="50" spans="1:10" ht="25.5" customHeight="1" x14ac:dyDescent="0.3">
      <c r="A50" s="109"/>
      <c r="B50" s="111" t="s">
        <v>63</v>
      </c>
      <c r="C50" s="230" t="s">
        <v>64</v>
      </c>
      <c r="D50" s="231"/>
      <c r="E50" s="231"/>
      <c r="F50" s="121" t="s">
        <v>23</v>
      </c>
      <c r="G50" s="122"/>
      <c r="H50" s="122"/>
      <c r="I50" s="229">
        <f>'Rozpočet Pol'!G163</f>
        <v>0</v>
      </c>
      <c r="J50" s="229"/>
    </row>
    <row r="51" spans="1:10" ht="25.5" customHeight="1" x14ac:dyDescent="0.3">
      <c r="A51" s="109"/>
      <c r="B51" s="111" t="s">
        <v>65</v>
      </c>
      <c r="C51" s="230" t="s">
        <v>66</v>
      </c>
      <c r="D51" s="231"/>
      <c r="E51" s="231"/>
      <c r="F51" s="121" t="s">
        <v>23</v>
      </c>
      <c r="G51" s="122"/>
      <c r="H51" s="122"/>
      <c r="I51" s="229">
        <f>'Rozpočet Pol'!G179</f>
        <v>0</v>
      </c>
      <c r="J51" s="229"/>
    </row>
    <row r="52" spans="1:10" ht="25.5" customHeight="1" x14ac:dyDescent="0.3">
      <c r="A52" s="109"/>
      <c r="B52" s="111" t="s">
        <v>67</v>
      </c>
      <c r="C52" s="230" t="s">
        <v>68</v>
      </c>
      <c r="D52" s="231"/>
      <c r="E52" s="231"/>
      <c r="F52" s="121" t="s">
        <v>23</v>
      </c>
      <c r="G52" s="122"/>
      <c r="H52" s="122"/>
      <c r="I52" s="229">
        <f>'Rozpočet Pol'!G187</f>
        <v>0</v>
      </c>
      <c r="J52" s="229"/>
    </row>
    <row r="53" spans="1:10" ht="25.5" customHeight="1" x14ac:dyDescent="0.3">
      <c r="A53" s="109"/>
      <c r="B53" s="111" t="s">
        <v>69</v>
      </c>
      <c r="C53" s="230" t="s">
        <v>70</v>
      </c>
      <c r="D53" s="231"/>
      <c r="E53" s="231"/>
      <c r="F53" s="121" t="s">
        <v>23</v>
      </c>
      <c r="G53" s="122"/>
      <c r="H53" s="122"/>
      <c r="I53" s="229">
        <f>'Rozpočet Pol'!G190</f>
        <v>0</v>
      </c>
      <c r="J53" s="229"/>
    </row>
    <row r="54" spans="1:10" ht="25.5" customHeight="1" x14ac:dyDescent="0.3">
      <c r="A54" s="109"/>
      <c r="B54" s="111" t="s">
        <v>71</v>
      </c>
      <c r="C54" s="230" t="s">
        <v>72</v>
      </c>
      <c r="D54" s="231"/>
      <c r="E54" s="231"/>
      <c r="F54" s="121" t="s">
        <v>23</v>
      </c>
      <c r="G54" s="122"/>
      <c r="H54" s="122"/>
      <c r="I54" s="229">
        <f>'Rozpočet Pol'!G257</f>
        <v>0</v>
      </c>
      <c r="J54" s="229"/>
    </row>
    <row r="55" spans="1:10" ht="25.5" customHeight="1" x14ac:dyDescent="0.3">
      <c r="A55" s="109"/>
      <c r="B55" s="111" t="s">
        <v>73</v>
      </c>
      <c r="C55" s="230" t="s">
        <v>74</v>
      </c>
      <c r="D55" s="231"/>
      <c r="E55" s="231"/>
      <c r="F55" s="121" t="s">
        <v>23</v>
      </c>
      <c r="G55" s="122"/>
      <c r="H55" s="122"/>
      <c r="I55" s="229">
        <f>'Rozpočet Pol'!G259</f>
        <v>0</v>
      </c>
      <c r="J55" s="229"/>
    </row>
    <row r="56" spans="1:10" ht="25.5" customHeight="1" x14ac:dyDescent="0.3">
      <c r="A56" s="109"/>
      <c r="B56" s="111" t="s">
        <v>75</v>
      </c>
      <c r="C56" s="230" t="s">
        <v>76</v>
      </c>
      <c r="D56" s="231"/>
      <c r="E56" s="231"/>
      <c r="F56" s="121" t="s">
        <v>23</v>
      </c>
      <c r="G56" s="122"/>
      <c r="H56" s="122"/>
      <c r="I56" s="229">
        <f>'Rozpočet Pol'!G267</f>
        <v>0</v>
      </c>
      <c r="J56" s="229"/>
    </row>
    <row r="57" spans="1:10" ht="25.5" customHeight="1" x14ac:dyDescent="0.3">
      <c r="A57" s="109"/>
      <c r="B57" s="111" t="s">
        <v>77</v>
      </c>
      <c r="C57" s="230" t="s">
        <v>78</v>
      </c>
      <c r="D57" s="231"/>
      <c r="E57" s="231"/>
      <c r="F57" s="121" t="s">
        <v>23</v>
      </c>
      <c r="G57" s="122"/>
      <c r="H57" s="122"/>
      <c r="I57" s="229">
        <f>'Rozpočet Pol'!G269</f>
        <v>0</v>
      </c>
      <c r="J57" s="229"/>
    </row>
    <row r="58" spans="1:10" ht="25.5" customHeight="1" x14ac:dyDescent="0.3">
      <c r="A58" s="109"/>
      <c r="B58" s="111" t="s">
        <v>79</v>
      </c>
      <c r="C58" s="230" t="s">
        <v>80</v>
      </c>
      <c r="D58" s="231"/>
      <c r="E58" s="231"/>
      <c r="F58" s="121" t="s">
        <v>24</v>
      </c>
      <c r="G58" s="122"/>
      <c r="H58" s="122"/>
      <c r="I58" s="229">
        <f>'Rozpočet Pol'!G271</f>
        <v>0</v>
      </c>
      <c r="J58" s="229"/>
    </row>
    <row r="59" spans="1:10" ht="25.5" customHeight="1" x14ac:dyDescent="0.3">
      <c r="A59" s="109"/>
      <c r="B59" s="111" t="s">
        <v>81</v>
      </c>
      <c r="C59" s="230" t="s">
        <v>82</v>
      </c>
      <c r="D59" s="231"/>
      <c r="E59" s="231"/>
      <c r="F59" s="121" t="s">
        <v>25</v>
      </c>
      <c r="G59" s="122"/>
      <c r="H59" s="122"/>
      <c r="I59" s="229">
        <f>'Rozpočet Pol'!G274</f>
        <v>0</v>
      </c>
      <c r="J59" s="229"/>
    </row>
    <row r="60" spans="1:10" ht="25.5" customHeight="1" x14ac:dyDescent="0.3">
      <c r="A60" s="109"/>
      <c r="B60" s="111" t="s">
        <v>83</v>
      </c>
      <c r="C60" s="230" t="s">
        <v>84</v>
      </c>
      <c r="D60" s="231"/>
      <c r="E60" s="231"/>
      <c r="F60" s="121" t="s">
        <v>23</v>
      </c>
      <c r="G60" s="122"/>
      <c r="H60" s="122"/>
      <c r="I60" s="229">
        <f>'Rozpočet Pol'!G281</f>
        <v>0</v>
      </c>
      <c r="J60" s="229"/>
    </row>
    <row r="61" spans="1:10" ht="25.5" customHeight="1" x14ac:dyDescent="0.3">
      <c r="A61" s="109"/>
      <c r="B61" s="111" t="s">
        <v>85</v>
      </c>
      <c r="C61" s="230" t="s">
        <v>86</v>
      </c>
      <c r="D61" s="231"/>
      <c r="E61" s="231"/>
      <c r="F61" s="121" t="s">
        <v>24</v>
      </c>
      <c r="G61" s="122"/>
      <c r="H61" s="122"/>
      <c r="I61" s="229">
        <f>'Rozpočet Pol'!G292</f>
        <v>0</v>
      </c>
      <c r="J61" s="229"/>
    </row>
    <row r="62" spans="1:10" ht="25.5" customHeight="1" x14ac:dyDescent="0.3">
      <c r="A62" s="109"/>
      <c r="B62" s="111" t="s">
        <v>87</v>
      </c>
      <c r="C62" s="230" t="s">
        <v>26</v>
      </c>
      <c r="D62" s="231"/>
      <c r="E62" s="231"/>
      <c r="F62" s="121" t="s">
        <v>87</v>
      </c>
      <c r="G62" s="122"/>
      <c r="H62" s="122"/>
      <c r="I62" s="229">
        <f>'Rozpočet Pol'!G296</f>
        <v>0</v>
      </c>
      <c r="J62" s="229"/>
    </row>
    <row r="63" spans="1:10" ht="25.5" customHeight="1" x14ac:dyDescent="0.3">
      <c r="A63" s="109"/>
      <c r="B63" s="118" t="s">
        <v>88</v>
      </c>
      <c r="C63" s="233" t="s">
        <v>27</v>
      </c>
      <c r="D63" s="234"/>
      <c r="E63" s="234"/>
      <c r="F63" s="123" t="s">
        <v>88</v>
      </c>
      <c r="G63" s="124"/>
      <c r="H63" s="124"/>
      <c r="I63" s="232">
        <f>'Rozpočet Pol'!G311</f>
        <v>0</v>
      </c>
      <c r="J63" s="232"/>
    </row>
    <row r="64" spans="1:10" ht="25.5" customHeight="1" x14ac:dyDescent="0.3">
      <c r="A64" s="110"/>
      <c r="B64" s="114" t="s">
        <v>1</v>
      </c>
      <c r="C64" s="114"/>
      <c r="D64" s="115"/>
      <c r="E64" s="115"/>
      <c r="F64" s="125"/>
      <c r="G64" s="126"/>
      <c r="H64" s="126"/>
      <c r="I64" s="235">
        <f>SUM(I47:I63)</f>
        <v>0</v>
      </c>
      <c r="J64" s="235"/>
    </row>
    <row r="65" spans="6:10" x14ac:dyDescent="0.3">
      <c r="F65" s="83"/>
      <c r="G65" s="83"/>
      <c r="H65" s="83"/>
      <c r="I65" s="83"/>
      <c r="J65" s="83"/>
    </row>
    <row r="66" spans="6:10" x14ac:dyDescent="0.3">
      <c r="F66" s="83"/>
      <c r="G66" s="83"/>
      <c r="H66" s="83"/>
      <c r="I66" s="83"/>
      <c r="J66" s="83"/>
    </row>
    <row r="67" spans="6:10" x14ac:dyDescent="0.3">
      <c r="F67" s="83"/>
      <c r="G67" s="83"/>
      <c r="H67" s="83"/>
      <c r="I67" s="83"/>
      <c r="J67" s="83"/>
    </row>
  </sheetData>
  <sheetProtection algorithmName="SHA-512" hashValue="kPutUU9mqnO9SpbvxqwLKf9+2LagaKGAsb8bjIZL1DVRH8mrnapipW2wkxe9AQ/YHrPw+tFlgzl8z/RM04U5nA==" saltValue="rcNxwjkPvDXJtpeudBEkE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75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5234375" defaultRowHeight="12.45" x14ac:dyDescent="0.3"/>
  <cols>
    <col min="1" max="1" width="4.3046875" style="4" customWidth="1"/>
    <col min="2" max="2" width="14.3828125" style="4" customWidth="1"/>
    <col min="3" max="3" width="38.3046875" style="8" customWidth="1"/>
    <col min="4" max="4" width="4.53515625" style="4" customWidth="1"/>
    <col min="5" max="5" width="10.53515625" style="4" customWidth="1"/>
    <col min="6" max="6" width="9.84375" style="4" customWidth="1"/>
    <col min="7" max="7" width="12.69140625" style="4" customWidth="1"/>
    <col min="8" max="16384" width="9.15234375" style="4"/>
  </cols>
  <sheetData>
    <row r="1" spans="1:7" ht="15.45" x14ac:dyDescent="0.3">
      <c r="A1" s="236" t="s">
        <v>6</v>
      </c>
      <c r="B1" s="236"/>
      <c r="C1" s="237"/>
      <c r="D1" s="236"/>
      <c r="E1" s="236"/>
      <c r="F1" s="236"/>
      <c r="G1" s="236"/>
    </row>
    <row r="2" spans="1:7" ht="25" customHeight="1" x14ac:dyDescent="0.3">
      <c r="A2" s="67" t="s">
        <v>41</v>
      </c>
      <c r="B2" s="66"/>
      <c r="C2" s="238"/>
      <c r="D2" s="238"/>
      <c r="E2" s="238"/>
      <c r="F2" s="238"/>
      <c r="G2" s="239"/>
    </row>
    <row r="3" spans="1:7" ht="25" hidden="1" customHeight="1" x14ac:dyDescent="0.3">
      <c r="A3" s="67" t="s">
        <v>7</v>
      </c>
      <c r="B3" s="66"/>
      <c r="C3" s="238"/>
      <c r="D3" s="238"/>
      <c r="E3" s="238"/>
      <c r="F3" s="238"/>
      <c r="G3" s="239"/>
    </row>
    <row r="4" spans="1:7" ht="25" hidden="1" customHeight="1" x14ac:dyDescent="0.3">
      <c r="A4" s="67" t="s">
        <v>8</v>
      </c>
      <c r="B4" s="66"/>
      <c r="C4" s="238"/>
      <c r="D4" s="238"/>
      <c r="E4" s="238"/>
      <c r="F4" s="238"/>
      <c r="G4" s="239"/>
    </row>
    <row r="5" spans="1:7" hidden="1" x14ac:dyDescent="0.3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27"/>
  <sheetViews>
    <sheetView tabSelected="1" view="pageLayout" topLeftCell="A14" zoomScaleNormal="100" workbookViewId="0">
      <selection activeCell="N22" sqref="N22"/>
    </sheetView>
  </sheetViews>
  <sheetFormatPr defaultRowHeight="12.45" outlineLevelRow="1" x14ac:dyDescent="0.3"/>
  <cols>
    <col min="1" max="1" width="4.3046875" customWidth="1"/>
    <col min="2" max="2" width="14.3828125" style="82" customWidth="1"/>
    <col min="3" max="3" width="38.3046875" style="82" customWidth="1"/>
    <col min="4" max="4" width="4.69140625" customWidth="1"/>
    <col min="5" max="5" width="10.69140625" customWidth="1"/>
    <col min="6" max="6" width="9.84375" customWidth="1"/>
    <col min="7" max="7" width="12.691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4">
      <c r="A1" s="252" t="s">
        <v>6</v>
      </c>
      <c r="B1" s="252"/>
      <c r="C1" s="252"/>
      <c r="D1" s="252"/>
      <c r="E1" s="252"/>
      <c r="F1" s="252"/>
      <c r="G1" s="252"/>
      <c r="AE1" t="s">
        <v>90</v>
      </c>
    </row>
    <row r="2" spans="1:60" ht="25.2" customHeight="1" x14ac:dyDescent="0.3">
      <c r="A2" s="131" t="s">
        <v>89</v>
      </c>
      <c r="B2" s="129"/>
      <c r="C2" s="253" t="s">
        <v>45</v>
      </c>
      <c r="D2" s="254"/>
      <c r="E2" s="254"/>
      <c r="F2" s="254"/>
      <c r="G2" s="255"/>
      <c r="AE2" t="s">
        <v>91</v>
      </c>
    </row>
    <row r="3" spans="1:60" ht="25.2" hidden="1" customHeight="1" x14ac:dyDescent="0.3">
      <c r="A3" s="132" t="s">
        <v>7</v>
      </c>
      <c r="B3" s="130"/>
      <c r="C3" s="256"/>
      <c r="D3" s="257"/>
      <c r="E3" s="257"/>
      <c r="F3" s="257"/>
      <c r="G3" s="258"/>
      <c r="AE3" t="s">
        <v>92</v>
      </c>
    </row>
    <row r="4" spans="1:60" ht="25.2" hidden="1" customHeight="1" x14ac:dyDescent="0.3">
      <c r="A4" s="132" t="s">
        <v>8</v>
      </c>
      <c r="B4" s="130"/>
      <c r="C4" s="256"/>
      <c r="D4" s="257"/>
      <c r="E4" s="257"/>
      <c r="F4" s="257"/>
      <c r="G4" s="258"/>
      <c r="AE4" t="s">
        <v>93</v>
      </c>
    </row>
    <row r="5" spans="1:60" hidden="1" x14ac:dyDescent="0.3">
      <c r="A5" s="133" t="s">
        <v>94</v>
      </c>
      <c r="B5" s="134"/>
      <c r="C5" s="134"/>
      <c r="D5" s="135"/>
      <c r="E5" s="135"/>
      <c r="F5" s="135"/>
      <c r="G5" s="136"/>
      <c r="AE5" t="s">
        <v>95</v>
      </c>
    </row>
    <row r="7" spans="1:60" ht="37.299999999999997" x14ac:dyDescent="0.3">
      <c r="A7" s="141" t="s">
        <v>96</v>
      </c>
      <c r="B7" s="142" t="s">
        <v>97</v>
      </c>
      <c r="C7" s="142" t="s">
        <v>98</v>
      </c>
      <c r="D7" s="141" t="s">
        <v>99</v>
      </c>
      <c r="E7" s="141" t="s">
        <v>100</v>
      </c>
      <c r="F7" s="137" t="s">
        <v>101</v>
      </c>
      <c r="G7" s="160" t="s">
        <v>28</v>
      </c>
      <c r="H7" s="161" t="s">
        <v>29</v>
      </c>
      <c r="I7" s="161" t="s">
        <v>102</v>
      </c>
      <c r="J7" s="161" t="s">
        <v>30</v>
      </c>
      <c r="K7" s="161" t="s">
        <v>103</v>
      </c>
      <c r="L7" s="161" t="s">
        <v>104</v>
      </c>
      <c r="M7" s="161" t="s">
        <v>105</v>
      </c>
      <c r="N7" s="161" t="s">
        <v>106</v>
      </c>
      <c r="O7" s="161" t="s">
        <v>107</v>
      </c>
      <c r="P7" s="161" t="s">
        <v>108</v>
      </c>
      <c r="Q7" s="161" t="s">
        <v>109</v>
      </c>
      <c r="R7" s="161" t="s">
        <v>110</v>
      </c>
      <c r="S7" s="161" t="s">
        <v>111</v>
      </c>
      <c r="T7" s="161" t="s">
        <v>112</v>
      </c>
      <c r="U7" s="144" t="s">
        <v>113</v>
      </c>
    </row>
    <row r="8" spans="1:60" x14ac:dyDescent="0.3">
      <c r="A8" s="162" t="s">
        <v>114</v>
      </c>
      <c r="B8" s="163" t="s">
        <v>57</v>
      </c>
      <c r="C8" s="164" t="s">
        <v>58</v>
      </c>
      <c r="D8" s="165"/>
      <c r="E8" s="166"/>
      <c r="F8" s="167"/>
      <c r="G8" s="167">
        <f>SUMIF(AE9:AE139,"&lt;&gt;NOR",G9:G139)</f>
        <v>0</v>
      </c>
      <c r="H8" s="167"/>
      <c r="I8" s="167">
        <f>SUM(I9:I139)</f>
        <v>0</v>
      </c>
      <c r="J8" s="167"/>
      <c r="K8" s="167">
        <f>SUM(K9:K139)</f>
        <v>0</v>
      </c>
      <c r="L8" s="167"/>
      <c r="M8" s="167">
        <f>SUM(M9:M139)</f>
        <v>0</v>
      </c>
      <c r="N8" s="143"/>
      <c r="O8" s="143">
        <f>SUM(O9:O139)</f>
        <v>245.85113999999999</v>
      </c>
      <c r="P8" s="143"/>
      <c r="Q8" s="143">
        <f>SUM(Q9:Q139)</f>
        <v>0</v>
      </c>
      <c r="R8" s="143"/>
      <c r="S8" s="143"/>
      <c r="T8" s="162"/>
      <c r="U8" s="143">
        <f>SUM(U9:U139)</f>
        <v>1733.87</v>
      </c>
      <c r="AE8" t="s">
        <v>115</v>
      </c>
    </row>
    <row r="9" spans="1:60" outlineLevel="1" x14ac:dyDescent="0.3">
      <c r="A9" s="139">
        <v>1</v>
      </c>
      <c r="B9" s="139" t="s">
        <v>116</v>
      </c>
      <c r="C9" s="179" t="s">
        <v>117</v>
      </c>
      <c r="D9" s="145" t="s">
        <v>118</v>
      </c>
      <c r="E9" s="153">
        <v>90</v>
      </c>
      <c r="F9" s="157">
        <f>H9+J9</f>
        <v>0</v>
      </c>
      <c r="G9" s="158">
        <f>ROUND(E9*F9,2)</f>
        <v>0</v>
      </c>
      <c r="H9" s="158"/>
      <c r="I9" s="158">
        <f>ROUND(E9*H9,2)</f>
        <v>0</v>
      </c>
      <c r="J9" s="158"/>
      <c r="K9" s="158">
        <f>ROUND(E9*J9,2)</f>
        <v>0</v>
      </c>
      <c r="L9" s="158">
        <v>21</v>
      </c>
      <c r="M9" s="158">
        <f>G9*(1+L9/100)</f>
        <v>0</v>
      </c>
      <c r="N9" s="146">
        <v>0</v>
      </c>
      <c r="O9" s="146">
        <f>ROUND(E9*N9,5)</f>
        <v>0</v>
      </c>
      <c r="P9" s="146">
        <v>0</v>
      </c>
      <c r="Q9" s="146">
        <f>ROUND(E9*P9,5)</f>
        <v>0</v>
      </c>
      <c r="R9" s="146"/>
      <c r="S9" s="146"/>
      <c r="T9" s="147">
        <v>0.20300000000000001</v>
      </c>
      <c r="U9" s="146">
        <f>ROUND(E9*T9,2)</f>
        <v>18.27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119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3">
      <c r="A10" s="139">
        <v>2</v>
      </c>
      <c r="B10" s="139" t="s">
        <v>120</v>
      </c>
      <c r="C10" s="179" t="s">
        <v>121</v>
      </c>
      <c r="D10" s="145" t="s">
        <v>122</v>
      </c>
      <c r="E10" s="153">
        <v>30</v>
      </c>
      <c r="F10" s="157">
        <f>H10+J10</f>
        <v>0</v>
      </c>
      <c r="G10" s="158">
        <f>ROUND(E10*F10,2)</f>
        <v>0</v>
      </c>
      <c r="H10" s="158"/>
      <c r="I10" s="158">
        <f>ROUND(E10*H10,2)</f>
        <v>0</v>
      </c>
      <c r="J10" s="158"/>
      <c r="K10" s="158">
        <f>ROUND(E10*J10,2)</f>
        <v>0</v>
      </c>
      <c r="L10" s="158">
        <v>21</v>
      </c>
      <c r="M10" s="158">
        <f>G10*(1+L10/100)</f>
        <v>0</v>
      </c>
      <c r="N10" s="146">
        <v>0</v>
      </c>
      <c r="O10" s="146">
        <f>ROUND(E10*N10,5)</f>
        <v>0</v>
      </c>
      <c r="P10" s="146">
        <v>0</v>
      </c>
      <c r="Q10" s="146">
        <f>ROUND(E10*P10,5)</f>
        <v>0</v>
      </c>
      <c r="R10" s="146"/>
      <c r="S10" s="146"/>
      <c r="T10" s="147">
        <v>0</v>
      </c>
      <c r="U10" s="146">
        <f>ROUND(E10*T10,2)</f>
        <v>0</v>
      </c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123</v>
      </c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3">
      <c r="A11" s="139">
        <v>3</v>
      </c>
      <c r="B11" s="139" t="s">
        <v>124</v>
      </c>
      <c r="C11" s="179" t="s">
        <v>125</v>
      </c>
      <c r="D11" s="145" t="s">
        <v>126</v>
      </c>
      <c r="E11" s="153">
        <v>2</v>
      </c>
      <c r="F11" s="157">
        <f>H11+J11</f>
        <v>0</v>
      </c>
      <c r="G11" s="158">
        <f>ROUND(E11*F11,2)</f>
        <v>0</v>
      </c>
      <c r="H11" s="158"/>
      <c r="I11" s="158">
        <f>ROUND(E11*H11,2)</f>
        <v>0</v>
      </c>
      <c r="J11" s="158"/>
      <c r="K11" s="158">
        <f>ROUND(E11*J11,2)</f>
        <v>0</v>
      </c>
      <c r="L11" s="158">
        <v>21</v>
      </c>
      <c r="M11" s="158">
        <f>G11*(1+L11/100)</f>
        <v>0</v>
      </c>
      <c r="N11" s="146">
        <v>2.478E-2</v>
      </c>
      <c r="O11" s="146">
        <f>ROUND(E11*N11,5)</f>
        <v>4.956E-2</v>
      </c>
      <c r="P11" s="146">
        <v>0</v>
      </c>
      <c r="Q11" s="146">
        <f>ROUND(E11*P11,5)</f>
        <v>0</v>
      </c>
      <c r="R11" s="146"/>
      <c r="S11" s="146"/>
      <c r="T11" s="147">
        <v>0.54700000000000004</v>
      </c>
      <c r="U11" s="146">
        <f>ROUND(E11*T11,2)</f>
        <v>1.0900000000000001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119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3">
      <c r="A12" s="139">
        <v>4</v>
      </c>
      <c r="B12" s="139" t="s">
        <v>127</v>
      </c>
      <c r="C12" s="179" t="s">
        <v>128</v>
      </c>
      <c r="D12" s="145" t="s">
        <v>129</v>
      </c>
      <c r="E12" s="153">
        <v>174.5</v>
      </c>
      <c r="F12" s="157">
        <f>H12+J12</f>
        <v>0</v>
      </c>
      <c r="G12" s="158">
        <f>ROUND(E12*F12,2)</f>
        <v>0</v>
      </c>
      <c r="H12" s="158"/>
      <c r="I12" s="158">
        <f>ROUND(E12*H12,2)</f>
        <v>0</v>
      </c>
      <c r="J12" s="158"/>
      <c r="K12" s="158">
        <f>ROUND(E12*J12,2)</f>
        <v>0</v>
      </c>
      <c r="L12" s="158">
        <v>21</v>
      </c>
      <c r="M12" s="158">
        <f>G12*(1+L12/100)</f>
        <v>0</v>
      </c>
      <c r="N12" s="146">
        <v>0</v>
      </c>
      <c r="O12" s="146">
        <f>ROUND(E12*N12,5)</f>
        <v>0</v>
      </c>
      <c r="P12" s="146">
        <v>0</v>
      </c>
      <c r="Q12" s="146">
        <f>ROUND(E12*P12,5)</f>
        <v>0</v>
      </c>
      <c r="R12" s="146"/>
      <c r="S12" s="146"/>
      <c r="T12" s="147">
        <v>3.2000000000000001E-2</v>
      </c>
      <c r="U12" s="146">
        <f>ROUND(E12*T12,2)</f>
        <v>5.58</v>
      </c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119</v>
      </c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3">
      <c r="A13" s="139"/>
      <c r="B13" s="139"/>
      <c r="C13" s="180" t="s">
        <v>130</v>
      </c>
      <c r="D13" s="148"/>
      <c r="E13" s="154">
        <v>174.5</v>
      </c>
      <c r="F13" s="158"/>
      <c r="G13" s="158"/>
      <c r="H13" s="158"/>
      <c r="I13" s="158"/>
      <c r="J13" s="158"/>
      <c r="K13" s="158"/>
      <c r="L13" s="158"/>
      <c r="M13" s="158"/>
      <c r="N13" s="146"/>
      <c r="O13" s="146"/>
      <c r="P13" s="146"/>
      <c r="Q13" s="146"/>
      <c r="R13" s="146"/>
      <c r="S13" s="146"/>
      <c r="T13" s="147"/>
      <c r="U13" s="146"/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131</v>
      </c>
      <c r="AF13" s="138">
        <v>0</v>
      </c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3">
      <c r="A14" s="139">
        <v>5</v>
      </c>
      <c r="B14" s="139" t="s">
        <v>132</v>
      </c>
      <c r="C14" s="179" t="s">
        <v>133</v>
      </c>
      <c r="D14" s="145" t="s">
        <v>129</v>
      </c>
      <c r="E14" s="153">
        <v>52.25</v>
      </c>
      <c r="F14" s="157">
        <f>H14+J14</f>
        <v>0</v>
      </c>
      <c r="G14" s="158">
        <f>ROUND(E14*F14,2)</f>
        <v>0</v>
      </c>
      <c r="H14" s="158"/>
      <c r="I14" s="158">
        <f>ROUND(E14*H14,2)</f>
        <v>0</v>
      </c>
      <c r="J14" s="158"/>
      <c r="K14" s="158">
        <f>ROUND(E14*J14,2)</f>
        <v>0</v>
      </c>
      <c r="L14" s="158">
        <v>21</v>
      </c>
      <c r="M14" s="158">
        <f>G14*(1+L14/100)</f>
        <v>0</v>
      </c>
      <c r="N14" s="146">
        <v>0</v>
      </c>
      <c r="O14" s="146">
        <f>ROUND(E14*N14,5)</f>
        <v>0</v>
      </c>
      <c r="P14" s="146">
        <v>0</v>
      </c>
      <c r="Q14" s="146">
        <f>ROUND(E14*P14,5)</f>
        <v>0</v>
      </c>
      <c r="R14" s="146"/>
      <c r="S14" s="146"/>
      <c r="T14" s="147">
        <v>1.7629999999999999</v>
      </c>
      <c r="U14" s="146">
        <f>ROUND(E14*T14,2)</f>
        <v>92.12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119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3">
      <c r="A15" s="139"/>
      <c r="B15" s="139"/>
      <c r="C15" s="180" t="s">
        <v>134</v>
      </c>
      <c r="D15" s="148"/>
      <c r="E15" s="154">
        <v>52.25</v>
      </c>
      <c r="F15" s="158"/>
      <c r="G15" s="158"/>
      <c r="H15" s="158"/>
      <c r="I15" s="158"/>
      <c r="J15" s="158"/>
      <c r="K15" s="158"/>
      <c r="L15" s="158"/>
      <c r="M15" s="158"/>
      <c r="N15" s="146"/>
      <c r="O15" s="146"/>
      <c r="P15" s="146"/>
      <c r="Q15" s="146"/>
      <c r="R15" s="146"/>
      <c r="S15" s="146"/>
      <c r="T15" s="147"/>
      <c r="U15" s="146"/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131</v>
      </c>
      <c r="AF15" s="138">
        <v>0</v>
      </c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1" x14ac:dyDescent="0.3">
      <c r="A16" s="139">
        <v>6</v>
      </c>
      <c r="B16" s="139" t="s">
        <v>135</v>
      </c>
      <c r="C16" s="179" t="s">
        <v>136</v>
      </c>
      <c r="D16" s="145" t="s">
        <v>129</v>
      </c>
      <c r="E16" s="153">
        <v>6.0389999999999997</v>
      </c>
      <c r="F16" s="157">
        <f>H16+J16</f>
        <v>0</v>
      </c>
      <c r="G16" s="158">
        <f>ROUND(E16*F16,2)</f>
        <v>0</v>
      </c>
      <c r="H16" s="158"/>
      <c r="I16" s="158">
        <f>ROUND(E16*H16,2)</f>
        <v>0</v>
      </c>
      <c r="J16" s="158"/>
      <c r="K16" s="158">
        <f>ROUND(E16*J16,2)</f>
        <v>0</v>
      </c>
      <c r="L16" s="158">
        <v>21</v>
      </c>
      <c r="M16" s="158">
        <f>G16*(1+L16/100)</f>
        <v>0</v>
      </c>
      <c r="N16" s="146">
        <v>0</v>
      </c>
      <c r="O16" s="146">
        <f>ROUND(E16*N16,5)</f>
        <v>0</v>
      </c>
      <c r="P16" s="146">
        <v>0</v>
      </c>
      <c r="Q16" s="146">
        <f>ROUND(E16*P16,5)</f>
        <v>0</v>
      </c>
      <c r="R16" s="146"/>
      <c r="S16" s="146"/>
      <c r="T16" s="147">
        <v>0.36499999999999999</v>
      </c>
      <c r="U16" s="146">
        <f>ROUND(E16*T16,2)</f>
        <v>2.2000000000000002</v>
      </c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119</v>
      </c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3">
      <c r="A17" s="139"/>
      <c r="B17" s="139"/>
      <c r="C17" s="180" t="s">
        <v>137</v>
      </c>
      <c r="D17" s="148"/>
      <c r="E17" s="154">
        <v>6.0389999999999997</v>
      </c>
      <c r="F17" s="158"/>
      <c r="G17" s="158"/>
      <c r="H17" s="158"/>
      <c r="I17" s="158"/>
      <c r="J17" s="158"/>
      <c r="K17" s="158"/>
      <c r="L17" s="158"/>
      <c r="M17" s="158"/>
      <c r="N17" s="146"/>
      <c r="O17" s="146"/>
      <c r="P17" s="146"/>
      <c r="Q17" s="146"/>
      <c r="R17" s="146"/>
      <c r="S17" s="146"/>
      <c r="T17" s="147"/>
      <c r="U17" s="146"/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131</v>
      </c>
      <c r="AF17" s="138">
        <v>0</v>
      </c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3">
      <c r="A18" s="139">
        <v>7</v>
      </c>
      <c r="B18" s="139" t="s">
        <v>138</v>
      </c>
      <c r="C18" s="179" t="s">
        <v>139</v>
      </c>
      <c r="D18" s="145" t="s">
        <v>129</v>
      </c>
      <c r="E18" s="153">
        <v>6.0389999999999997</v>
      </c>
      <c r="F18" s="157">
        <f>H18+J18</f>
        <v>0</v>
      </c>
      <c r="G18" s="158">
        <f>ROUND(E18*F18,2)</f>
        <v>0</v>
      </c>
      <c r="H18" s="158"/>
      <c r="I18" s="158">
        <f>ROUND(E18*H18,2)</f>
        <v>0</v>
      </c>
      <c r="J18" s="158"/>
      <c r="K18" s="158">
        <f>ROUND(E18*J18,2)</f>
        <v>0</v>
      </c>
      <c r="L18" s="158">
        <v>21</v>
      </c>
      <c r="M18" s="158">
        <f>G18*(1+L18/100)</f>
        <v>0</v>
      </c>
      <c r="N18" s="146">
        <v>0</v>
      </c>
      <c r="O18" s="146">
        <f>ROUND(E18*N18,5)</f>
        <v>0</v>
      </c>
      <c r="P18" s="146">
        <v>0</v>
      </c>
      <c r="Q18" s="146">
        <f>ROUND(E18*P18,5)</f>
        <v>0</v>
      </c>
      <c r="R18" s="146"/>
      <c r="S18" s="146"/>
      <c r="T18" s="147">
        <v>0.38979999999999998</v>
      </c>
      <c r="U18" s="146">
        <f>ROUND(E18*T18,2)</f>
        <v>2.35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119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3">
      <c r="A19" s="139">
        <v>8</v>
      </c>
      <c r="B19" s="139" t="s">
        <v>140</v>
      </c>
      <c r="C19" s="179" t="s">
        <v>141</v>
      </c>
      <c r="D19" s="145" t="s">
        <v>129</v>
      </c>
      <c r="E19" s="153">
        <v>585.80669196078395</v>
      </c>
      <c r="F19" s="157">
        <f>H19+J19</f>
        <v>0</v>
      </c>
      <c r="G19" s="158">
        <f>ROUND(E19*F19,2)</f>
        <v>0</v>
      </c>
      <c r="H19" s="158"/>
      <c r="I19" s="158">
        <f>ROUND(E19*H19,2)</f>
        <v>0</v>
      </c>
      <c r="J19" s="158"/>
      <c r="K19" s="158">
        <f>ROUND(E19*J19,2)</f>
        <v>0</v>
      </c>
      <c r="L19" s="158">
        <v>21</v>
      </c>
      <c r="M19" s="158">
        <f>G19*(1+L19/100)</f>
        <v>0</v>
      </c>
      <c r="N19" s="146">
        <v>0</v>
      </c>
      <c r="O19" s="146">
        <f>ROUND(E19*N19,5)</f>
        <v>0</v>
      </c>
      <c r="P19" s="146">
        <v>0</v>
      </c>
      <c r="Q19" s="146">
        <f>ROUND(E19*P19,5)</f>
        <v>0</v>
      </c>
      <c r="R19" s="146"/>
      <c r="S19" s="146"/>
      <c r="T19" s="147">
        <v>0.156</v>
      </c>
      <c r="U19" s="146">
        <f>ROUND(E19*T19,2)</f>
        <v>91.39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119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3">
      <c r="A20" s="139"/>
      <c r="B20" s="139"/>
      <c r="C20" s="180" t="s">
        <v>142</v>
      </c>
      <c r="D20" s="148"/>
      <c r="E20" s="154"/>
      <c r="F20" s="158"/>
      <c r="G20" s="158"/>
      <c r="H20" s="158"/>
      <c r="I20" s="158"/>
      <c r="J20" s="158"/>
      <c r="K20" s="158"/>
      <c r="L20" s="158"/>
      <c r="M20" s="158"/>
      <c r="N20" s="146"/>
      <c r="O20" s="146"/>
      <c r="P20" s="146"/>
      <c r="Q20" s="146"/>
      <c r="R20" s="146"/>
      <c r="S20" s="146"/>
      <c r="T20" s="147"/>
      <c r="U20" s="146"/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131</v>
      </c>
      <c r="AF20" s="138">
        <v>0</v>
      </c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ht="41.15" outlineLevel="1" x14ac:dyDescent="0.3">
      <c r="A21" s="139"/>
      <c r="B21" s="139"/>
      <c r="C21" s="180" t="s">
        <v>143</v>
      </c>
      <c r="D21" s="148"/>
      <c r="E21" s="154">
        <v>279.81702000000001</v>
      </c>
      <c r="F21" s="158"/>
      <c r="G21" s="158"/>
      <c r="H21" s="158"/>
      <c r="I21" s="158"/>
      <c r="J21" s="158"/>
      <c r="K21" s="158"/>
      <c r="L21" s="158"/>
      <c r="M21" s="158"/>
      <c r="N21" s="146"/>
      <c r="O21" s="146"/>
      <c r="P21" s="146"/>
      <c r="Q21" s="146"/>
      <c r="R21" s="146"/>
      <c r="S21" s="146"/>
      <c r="T21" s="147"/>
      <c r="U21" s="146"/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131</v>
      </c>
      <c r="AF21" s="138">
        <v>0</v>
      </c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ht="41.15" outlineLevel="1" x14ac:dyDescent="0.3">
      <c r="A22" s="139"/>
      <c r="B22" s="139"/>
      <c r="C22" s="180" t="s">
        <v>144</v>
      </c>
      <c r="D22" s="148"/>
      <c r="E22" s="154">
        <v>237.671435294118</v>
      </c>
      <c r="F22" s="158"/>
      <c r="G22" s="158"/>
      <c r="H22" s="158"/>
      <c r="I22" s="158"/>
      <c r="J22" s="158"/>
      <c r="K22" s="158"/>
      <c r="L22" s="158"/>
      <c r="M22" s="158"/>
      <c r="N22" s="146"/>
      <c r="O22" s="146"/>
      <c r="P22" s="146"/>
      <c r="Q22" s="146"/>
      <c r="R22" s="146"/>
      <c r="S22" s="146"/>
      <c r="T22" s="147"/>
      <c r="U22" s="146"/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131</v>
      </c>
      <c r="AF22" s="138">
        <v>0</v>
      </c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3">
      <c r="A23" s="139"/>
      <c r="B23" s="139"/>
      <c r="C23" s="180" t="s">
        <v>145</v>
      </c>
      <c r="D23" s="148"/>
      <c r="E23" s="154">
        <v>7.0443449999999999</v>
      </c>
      <c r="F23" s="158"/>
      <c r="G23" s="158"/>
      <c r="H23" s="158"/>
      <c r="I23" s="158"/>
      <c r="J23" s="158"/>
      <c r="K23" s="158"/>
      <c r="L23" s="158"/>
      <c r="M23" s="158"/>
      <c r="N23" s="146"/>
      <c r="O23" s="146"/>
      <c r="P23" s="146"/>
      <c r="Q23" s="146"/>
      <c r="R23" s="146"/>
      <c r="S23" s="146"/>
      <c r="T23" s="147"/>
      <c r="U23" s="146"/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131</v>
      </c>
      <c r="AF23" s="138">
        <v>0</v>
      </c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0.6" outlineLevel="1" x14ac:dyDescent="0.3">
      <c r="A24" s="139"/>
      <c r="B24" s="139"/>
      <c r="C24" s="180" t="s">
        <v>146</v>
      </c>
      <c r="D24" s="148"/>
      <c r="E24" s="154">
        <v>7.1368916666666697</v>
      </c>
      <c r="F24" s="158"/>
      <c r="G24" s="158"/>
      <c r="H24" s="158"/>
      <c r="I24" s="158"/>
      <c r="J24" s="158"/>
      <c r="K24" s="158"/>
      <c r="L24" s="158"/>
      <c r="M24" s="158"/>
      <c r="N24" s="146"/>
      <c r="O24" s="146"/>
      <c r="P24" s="146"/>
      <c r="Q24" s="146"/>
      <c r="R24" s="146"/>
      <c r="S24" s="146"/>
      <c r="T24" s="147"/>
      <c r="U24" s="146"/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131</v>
      </c>
      <c r="AF24" s="138">
        <v>0</v>
      </c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3">
      <c r="A25" s="139"/>
      <c r="B25" s="139"/>
      <c r="C25" s="180" t="s">
        <v>147</v>
      </c>
      <c r="D25" s="148"/>
      <c r="E25" s="154">
        <v>-3.3</v>
      </c>
      <c r="F25" s="158"/>
      <c r="G25" s="158"/>
      <c r="H25" s="158"/>
      <c r="I25" s="158"/>
      <c r="J25" s="158"/>
      <c r="K25" s="158"/>
      <c r="L25" s="158"/>
      <c r="M25" s="158"/>
      <c r="N25" s="146"/>
      <c r="O25" s="146"/>
      <c r="P25" s="146"/>
      <c r="Q25" s="146"/>
      <c r="R25" s="146"/>
      <c r="S25" s="146"/>
      <c r="T25" s="147"/>
      <c r="U25" s="146"/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131</v>
      </c>
      <c r="AF25" s="138">
        <v>0</v>
      </c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3">
      <c r="A26" s="139"/>
      <c r="B26" s="139"/>
      <c r="C26" s="180" t="s">
        <v>148</v>
      </c>
      <c r="D26" s="148"/>
      <c r="E26" s="154">
        <v>49.274999999999999</v>
      </c>
      <c r="F26" s="158"/>
      <c r="G26" s="158"/>
      <c r="H26" s="158"/>
      <c r="I26" s="158"/>
      <c r="J26" s="158"/>
      <c r="K26" s="158"/>
      <c r="L26" s="158"/>
      <c r="M26" s="158"/>
      <c r="N26" s="146"/>
      <c r="O26" s="146"/>
      <c r="P26" s="146"/>
      <c r="Q26" s="146"/>
      <c r="R26" s="146"/>
      <c r="S26" s="146"/>
      <c r="T26" s="147"/>
      <c r="U26" s="146"/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131</v>
      </c>
      <c r="AF26" s="138">
        <v>0</v>
      </c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3">
      <c r="A27" s="139"/>
      <c r="B27" s="139"/>
      <c r="C27" s="180" t="s">
        <v>149</v>
      </c>
      <c r="D27" s="148"/>
      <c r="E27" s="154">
        <v>8.1620000000000008</v>
      </c>
      <c r="F27" s="158"/>
      <c r="G27" s="158"/>
      <c r="H27" s="158"/>
      <c r="I27" s="158"/>
      <c r="J27" s="158"/>
      <c r="K27" s="158"/>
      <c r="L27" s="158"/>
      <c r="M27" s="158"/>
      <c r="N27" s="146"/>
      <c r="O27" s="146"/>
      <c r="P27" s="146"/>
      <c r="Q27" s="146"/>
      <c r="R27" s="146"/>
      <c r="S27" s="146"/>
      <c r="T27" s="147"/>
      <c r="U27" s="146"/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131</v>
      </c>
      <c r="AF27" s="138">
        <v>0</v>
      </c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3">
      <c r="A28" s="139">
        <v>9</v>
      </c>
      <c r="B28" s="139" t="s">
        <v>150</v>
      </c>
      <c r="C28" s="179" t="s">
        <v>151</v>
      </c>
      <c r="D28" s="145" t="s">
        <v>129</v>
      </c>
      <c r="E28" s="153">
        <v>585.80669</v>
      </c>
      <c r="F28" s="157">
        <f>H28+J28</f>
        <v>0</v>
      </c>
      <c r="G28" s="158">
        <f>ROUND(E28*F28,2)</f>
        <v>0</v>
      </c>
      <c r="H28" s="158"/>
      <c r="I28" s="158">
        <f>ROUND(E28*H28,2)</f>
        <v>0</v>
      </c>
      <c r="J28" s="158"/>
      <c r="K28" s="158">
        <f>ROUND(E28*J28,2)</f>
        <v>0</v>
      </c>
      <c r="L28" s="158">
        <v>21</v>
      </c>
      <c r="M28" s="158">
        <f>G28*(1+L28/100)</f>
        <v>0</v>
      </c>
      <c r="N28" s="146">
        <v>0</v>
      </c>
      <c r="O28" s="146">
        <f>ROUND(E28*N28,5)</f>
        <v>0</v>
      </c>
      <c r="P28" s="146">
        <v>0</v>
      </c>
      <c r="Q28" s="146">
        <f>ROUND(E28*P28,5)</f>
        <v>0</v>
      </c>
      <c r="R28" s="146"/>
      <c r="S28" s="146"/>
      <c r="T28" s="147">
        <v>8.4000000000000005E-2</v>
      </c>
      <c r="U28" s="146">
        <f>ROUND(E28*T28,2)</f>
        <v>49.21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119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3">
      <c r="A29" s="139">
        <v>10</v>
      </c>
      <c r="B29" s="139" t="s">
        <v>152</v>
      </c>
      <c r="C29" s="179" t="s">
        <v>153</v>
      </c>
      <c r="D29" s="145" t="s">
        <v>129</v>
      </c>
      <c r="E29" s="153">
        <v>71.779529999999994</v>
      </c>
      <c r="F29" s="157">
        <f>H29+J29</f>
        <v>0</v>
      </c>
      <c r="G29" s="158">
        <f>ROUND(E29*F29,2)</f>
        <v>0</v>
      </c>
      <c r="H29" s="158"/>
      <c r="I29" s="158">
        <f>ROUND(E29*H29,2)</f>
        <v>0</v>
      </c>
      <c r="J29" s="158"/>
      <c r="K29" s="158">
        <f>ROUND(E29*J29,2)</f>
        <v>0</v>
      </c>
      <c r="L29" s="158">
        <v>21</v>
      </c>
      <c r="M29" s="158">
        <f>G29*(1+L29/100)</f>
        <v>0</v>
      </c>
      <c r="N29" s="146">
        <v>0</v>
      </c>
      <c r="O29" s="146">
        <f>ROUND(E29*N29,5)</f>
        <v>0</v>
      </c>
      <c r="P29" s="146">
        <v>0</v>
      </c>
      <c r="Q29" s="146">
        <f>ROUND(E29*P29,5)</f>
        <v>0</v>
      </c>
      <c r="R29" s="146"/>
      <c r="S29" s="146"/>
      <c r="T29" s="147">
        <v>1.843</v>
      </c>
      <c r="U29" s="146">
        <f>ROUND(E29*T29,2)</f>
        <v>132.29</v>
      </c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119</v>
      </c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3">
      <c r="A30" s="139"/>
      <c r="B30" s="139"/>
      <c r="C30" s="180" t="s">
        <v>154</v>
      </c>
      <c r="D30" s="148"/>
      <c r="E30" s="154"/>
      <c r="F30" s="158"/>
      <c r="G30" s="158"/>
      <c r="H30" s="158"/>
      <c r="I30" s="158"/>
      <c r="J30" s="158"/>
      <c r="K30" s="158"/>
      <c r="L30" s="158"/>
      <c r="M30" s="158"/>
      <c r="N30" s="146"/>
      <c r="O30" s="146"/>
      <c r="P30" s="146"/>
      <c r="Q30" s="146"/>
      <c r="R30" s="146"/>
      <c r="S30" s="146"/>
      <c r="T30" s="147"/>
      <c r="U30" s="146"/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131</v>
      </c>
      <c r="AF30" s="138">
        <v>0</v>
      </c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3">
      <c r="A31" s="139"/>
      <c r="B31" s="139"/>
      <c r="C31" s="180" t="s">
        <v>155</v>
      </c>
      <c r="D31" s="148"/>
      <c r="E31" s="154">
        <v>12.1716</v>
      </c>
      <c r="F31" s="158"/>
      <c r="G31" s="158"/>
      <c r="H31" s="158"/>
      <c r="I31" s="158"/>
      <c r="J31" s="158"/>
      <c r="K31" s="158"/>
      <c r="L31" s="158"/>
      <c r="M31" s="158"/>
      <c r="N31" s="146"/>
      <c r="O31" s="146"/>
      <c r="P31" s="146"/>
      <c r="Q31" s="146"/>
      <c r="R31" s="146"/>
      <c r="S31" s="146"/>
      <c r="T31" s="147"/>
      <c r="U31" s="146"/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131</v>
      </c>
      <c r="AF31" s="138">
        <v>0</v>
      </c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3">
      <c r="A32" s="139"/>
      <c r="B32" s="139"/>
      <c r="C32" s="180" t="s">
        <v>156</v>
      </c>
      <c r="D32" s="148"/>
      <c r="E32" s="154">
        <v>22.1616</v>
      </c>
      <c r="F32" s="158"/>
      <c r="G32" s="158"/>
      <c r="H32" s="158"/>
      <c r="I32" s="158"/>
      <c r="J32" s="158"/>
      <c r="K32" s="158"/>
      <c r="L32" s="158"/>
      <c r="M32" s="158"/>
      <c r="N32" s="146"/>
      <c r="O32" s="146"/>
      <c r="P32" s="146"/>
      <c r="Q32" s="146"/>
      <c r="R32" s="146"/>
      <c r="S32" s="146"/>
      <c r="T32" s="147"/>
      <c r="U32" s="146"/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131</v>
      </c>
      <c r="AF32" s="138">
        <v>0</v>
      </c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3">
      <c r="A33" s="139"/>
      <c r="B33" s="139"/>
      <c r="C33" s="180" t="s">
        <v>157</v>
      </c>
      <c r="D33" s="148"/>
      <c r="E33" s="154">
        <v>12.5442</v>
      </c>
      <c r="F33" s="158"/>
      <c r="G33" s="158"/>
      <c r="H33" s="158"/>
      <c r="I33" s="158"/>
      <c r="J33" s="158"/>
      <c r="K33" s="158"/>
      <c r="L33" s="158"/>
      <c r="M33" s="158"/>
      <c r="N33" s="146"/>
      <c r="O33" s="146"/>
      <c r="P33" s="146"/>
      <c r="Q33" s="146"/>
      <c r="R33" s="146"/>
      <c r="S33" s="146"/>
      <c r="T33" s="147"/>
      <c r="U33" s="146"/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131</v>
      </c>
      <c r="AF33" s="138">
        <v>0</v>
      </c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3">
      <c r="A34" s="139"/>
      <c r="B34" s="139"/>
      <c r="C34" s="180" t="s">
        <v>158</v>
      </c>
      <c r="D34" s="148"/>
      <c r="E34" s="154"/>
      <c r="F34" s="158"/>
      <c r="G34" s="158"/>
      <c r="H34" s="158"/>
      <c r="I34" s="158"/>
      <c r="J34" s="158"/>
      <c r="K34" s="158"/>
      <c r="L34" s="158"/>
      <c r="M34" s="158"/>
      <c r="N34" s="146"/>
      <c r="O34" s="146"/>
      <c r="P34" s="146"/>
      <c r="Q34" s="146"/>
      <c r="R34" s="146"/>
      <c r="S34" s="146"/>
      <c r="T34" s="147"/>
      <c r="U34" s="146"/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131</v>
      </c>
      <c r="AF34" s="138">
        <v>0</v>
      </c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1" x14ac:dyDescent="0.3">
      <c r="A35" s="139"/>
      <c r="B35" s="139"/>
      <c r="C35" s="180" t="s">
        <v>159</v>
      </c>
      <c r="D35" s="148"/>
      <c r="E35" s="154">
        <v>10.8621</v>
      </c>
      <c r="F35" s="158"/>
      <c r="G35" s="158"/>
      <c r="H35" s="158"/>
      <c r="I35" s="158"/>
      <c r="J35" s="158"/>
      <c r="K35" s="158"/>
      <c r="L35" s="158"/>
      <c r="M35" s="158"/>
      <c r="N35" s="146"/>
      <c r="O35" s="146"/>
      <c r="P35" s="146"/>
      <c r="Q35" s="146"/>
      <c r="R35" s="146"/>
      <c r="S35" s="146"/>
      <c r="T35" s="147"/>
      <c r="U35" s="146"/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131</v>
      </c>
      <c r="AF35" s="138">
        <v>0</v>
      </c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3">
      <c r="A36" s="139"/>
      <c r="B36" s="139"/>
      <c r="C36" s="180" t="s">
        <v>160</v>
      </c>
      <c r="D36" s="148"/>
      <c r="E36" s="154">
        <v>8.3834999999999997</v>
      </c>
      <c r="F36" s="158"/>
      <c r="G36" s="158"/>
      <c r="H36" s="158"/>
      <c r="I36" s="158"/>
      <c r="J36" s="158"/>
      <c r="K36" s="158"/>
      <c r="L36" s="158"/>
      <c r="M36" s="158"/>
      <c r="N36" s="146"/>
      <c r="O36" s="146"/>
      <c r="P36" s="146"/>
      <c r="Q36" s="146"/>
      <c r="R36" s="146"/>
      <c r="S36" s="146"/>
      <c r="T36" s="147"/>
      <c r="U36" s="146"/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131</v>
      </c>
      <c r="AF36" s="138">
        <v>0</v>
      </c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3">
      <c r="A37" s="139"/>
      <c r="B37" s="139"/>
      <c r="C37" s="180" t="s">
        <v>161</v>
      </c>
      <c r="D37" s="148"/>
      <c r="E37" s="154">
        <v>5.6565300000000001</v>
      </c>
      <c r="F37" s="158"/>
      <c r="G37" s="158"/>
      <c r="H37" s="158"/>
      <c r="I37" s="158"/>
      <c r="J37" s="158"/>
      <c r="K37" s="158"/>
      <c r="L37" s="158"/>
      <c r="M37" s="158"/>
      <c r="N37" s="146"/>
      <c r="O37" s="146"/>
      <c r="P37" s="146"/>
      <c r="Q37" s="146"/>
      <c r="R37" s="146"/>
      <c r="S37" s="146"/>
      <c r="T37" s="147"/>
      <c r="U37" s="146"/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131</v>
      </c>
      <c r="AF37" s="138">
        <v>0</v>
      </c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3">
      <c r="A38" s="139">
        <v>11</v>
      </c>
      <c r="B38" s="139" t="s">
        <v>162</v>
      </c>
      <c r="C38" s="179" t="s">
        <v>163</v>
      </c>
      <c r="D38" s="145" t="s">
        <v>129</v>
      </c>
      <c r="E38" s="153">
        <v>71.779529999999994</v>
      </c>
      <c r="F38" s="157">
        <f>H38+J38</f>
        <v>0</v>
      </c>
      <c r="G38" s="158">
        <f>ROUND(E38*F38,2)</f>
        <v>0</v>
      </c>
      <c r="H38" s="158"/>
      <c r="I38" s="158">
        <f>ROUND(E38*H38,2)</f>
        <v>0</v>
      </c>
      <c r="J38" s="158"/>
      <c r="K38" s="158">
        <f>ROUND(E38*J38,2)</f>
        <v>0</v>
      </c>
      <c r="L38" s="158">
        <v>21</v>
      </c>
      <c r="M38" s="158">
        <f>G38*(1+L38/100)</f>
        <v>0</v>
      </c>
      <c r="N38" s="146">
        <v>0</v>
      </c>
      <c r="O38" s="146">
        <f>ROUND(E38*N38,5)</f>
        <v>0</v>
      </c>
      <c r="P38" s="146">
        <v>0</v>
      </c>
      <c r="Q38" s="146">
        <f>ROUND(E38*P38,5)</f>
        <v>0</v>
      </c>
      <c r="R38" s="146"/>
      <c r="S38" s="146"/>
      <c r="T38" s="147">
        <v>0.47399999999999998</v>
      </c>
      <c r="U38" s="146">
        <f>ROUND(E38*T38,2)</f>
        <v>34.020000000000003</v>
      </c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119</v>
      </c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3">
      <c r="A39" s="139">
        <v>12</v>
      </c>
      <c r="B39" s="139" t="s">
        <v>164</v>
      </c>
      <c r="C39" s="179" t="s">
        <v>165</v>
      </c>
      <c r="D39" s="145" t="s">
        <v>129</v>
      </c>
      <c r="E39" s="153">
        <v>3.3</v>
      </c>
      <c r="F39" s="157">
        <f>H39+J39</f>
        <v>0</v>
      </c>
      <c r="G39" s="158">
        <f>ROUND(E39*F39,2)</f>
        <v>0</v>
      </c>
      <c r="H39" s="158"/>
      <c r="I39" s="158">
        <f>ROUND(E39*H39,2)</f>
        <v>0</v>
      </c>
      <c r="J39" s="158"/>
      <c r="K39" s="158">
        <f>ROUND(E39*J39,2)</f>
        <v>0</v>
      </c>
      <c r="L39" s="158">
        <v>21</v>
      </c>
      <c r="M39" s="158">
        <f>G39*(1+L39/100)</f>
        <v>0</v>
      </c>
      <c r="N39" s="146">
        <v>0</v>
      </c>
      <c r="O39" s="146">
        <f>ROUND(E39*N39,5)</f>
        <v>0</v>
      </c>
      <c r="P39" s="146">
        <v>0</v>
      </c>
      <c r="Q39" s="146">
        <f>ROUND(E39*P39,5)</f>
        <v>0</v>
      </c>
      <c r="R39" s="146"/>
      <c r="S39" s="146"/>
      <c r="T39" s="147">
        <v>3.5329999999999999</v>
      </c>
      <c r="U39" s="146">
        <f>ROUND(E39*T39,2)</f>
        <v>11.66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119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3">
      <c r="A40" s="139"/>
      <c r="B40" s="139"/>
      <c r="C40" s="180" t="s">
        <v>166</v>
      </c>
      <c r="D40" s="148"/>
      <c r="E40" s="154">
        <v>3.3</v>
      </c>
      <c r="F40" s="158"/>
      <c r="G40" s="158"/>
      <c r="H40" s="158"/>
      <c r="I40" s="158"/>
      <c r="J40" s="158"/>
      <c r="K40" s="158"/>
      <c r="L40" s="158"/>
      <c r="M40" s="158"/>
      <c r="N40" s="146"/>
      <c r="O40" s="146"/>
      <c r="P40" s="146"/>
      <c r="Q40" s="146"/>
      <c r="R40" s="146"/>
      <c r="S40" s="146"/>
      <c r="T40" s="147"/>
      <c r="U40" s="146"/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131</v>
      </c>
      <c r="AF40" s="138">
        <v>0</v>
      </c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3">
      <c r="A41" s="139">
        <v>13</v>
      </c>
      <c r="B41" s="139" t="s">
        <v>167</v>
      </c>
      <c r="C41" s="179" t="s">
        <v>168</v>
      </c>
      <c r="D41" s="145" t="s">
        <v>126</v>
      </c>
      <c r="E41" s="153">
        <v>8</v>
      </c>
      <c r="F41" s="157">
        <f>H41+J41</f>
        <v>0</v>
      </c>
      <c r="G41" s="158">
        <f>ROUND(E41*F41,2)</f>
        <v>0</v>
      </c>
      <c r="H41" s="158"/>
      <c r="I41" s="158">
        <f>ROUND(E41*H41,2)</f>
        <v>0</v>
      </c>
      <c r="J41" s="158"/>
      <c r="K41" s="158">
        <f>ROUND(E41*J41,2)</f>
        <v>0</v>
      </c>
      <c r="L41" s="158">
        <v>21</v>
      </c>
      <c r="M41" s="158">
        <f>G41*(1+L41/100)</f>
        <v>0</v>
      </c>
      <c r="N41" s="146">
        <v>3.3E-4</v>
      </c>
      <c r="O41" s="146">
        <f>ROUND(E41*N41,5)</f>
        <v>2.64E-3</v>
      </c>
      <c r="P41" s="146">
        <v>0</v>
      </c>
      <c r="Q41" s="146">
        <f>ROUND(E41*P41,5)</f>
        <v>0</v>
      </c>
      <c r="R41" s="146"/>
      <c r="S41" s="146"/>
      <c r="T41" s="147">
        <v>2.5200100000000001</v>
      </c>
      <c r="U41" s="146">
        <f>ROUND(E41*T41,2)</f>
        <v>20.16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119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3">
      <c r="A42" s="139">
        <v>14</v>
      </c>
      <c r="B42" s="139" t="s">
        <v>169</v>
      </c>
      <c r="C42" s="179" t="s">
        <v>170</v>
      </c>
      <c r="D42" s="145" t="s">
        <v>126</v>
      </c>
      <c r="E42" s="153">
        <v>8</v>
      </c>
      <c r="F42" s="157">
        <f>H42+J42</f>
        <v>0</v>
      </c>
      <c r="G42" s="158">
        <f>ROUND(E42*F42,2)</f>
        <v>0</v>
      </c>
      <c r="H42" s="158"/>
      <c r="I42" s="158">
        <f>ROUND(E42*H42,2)</f>
        <v>0</v>
      </c>
      <c r="J42" s="158"/>
      <c r="K42" s="158">
        <f>ROUND(E42*J42,2)</f>
        <v>0</v>
      </c>
      <c r="L42" s="158">
        <v>21</v>
      </c>
      <c r="M42" s="158">
        <f>G42*(1+L42/100)</f>
        <v>0</v>
      </c>
      <c r="N42" s="146">
        <v>4.5900000000000003E-2</v>
      </c>
      <c r="O42" s="146">
        <f>ROUND(E42*N42,5)</f>
        <v>0.36720000000000003</v>
      </c>
      <c r="P42" s="146">
        <v>0</v>
      </c>
      <c r="Q42" s="146">
        <f>ROUND(E42*P42,5)</f>
        <v>0</v>
      </c>
      <c r="R42" s="146"/>
      <c r="S42" s="146"/>
      <c r="T42" s="147">
        <v>0</v>
      </c>
      <c r="U42" s="146">
        <f>ROUND(E42*T42,2)</f>
        <v>0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123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3">
      <c r="A43" s="139">
        <v>15</v>
      </c>
      <c r="B43" s="139" t="s">
        <v>171</v>
      </c>
      <c r="C43" s="179" t="s">
        <v>172</v>
      </c>
      <c r="D43" s="145" t="s">
        <v>173</v>
      </c>
      <c r="E43" s="153">
        <v>47.770800000000001</v>
      </c>
      <c r="F43" s="157">
        <f>H43+J43</f>
        <v>0</v>
      </c>
      <c r="G43" s="158">
        <f>ROUND(E43*F43,2)</f>
        <v>0</v>
      </c>
      <c r="H43" s="158"/>
      <c r="I43" s="158">
        <f>ROUND(E43*H43,2)</f>
        <v>0</v>
      </c>
      <c r="J43" s="158"/>
      <c r="K43" s="158">
        <f>ROUND(E43*J43,2)</f>
        <v>0</v>
      </c>
      <c r="L43" s="158">
        <v>21</v>
      </c>
      <c r="M43" s="158">
        <f>G43*(1+L43/100)</f>
        <v>0</v>
      </c>
      <c r="N43" s="146">
        <v>9.8999999999999999E-4</v>
      </c>
      <c r="O43" s="146">
        <f>ROUND(E43*N43,5)</f>
        <v>4.7289999999999999E-2</v>
      </c>
      <c r="P43" s="146">
        <v>0</v>
      </c>
      <c r="Q43" s="146">
        <f>ROUND(E43*P43,5)</f>
        <v>0</v>
      </c>
      <c r="R43" s="146"/>
      <c r="S43" s="146"/>
      <c r="T43" s="147">
        <v>0.23599999999999999</v>
      </c>
      <c r="U43" s="146">
        <f>ROUND(E43*T43,2)</f>
        <v>11.27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119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3">
      <c r="A44" s="139"/>
      <c r="B44" s="139"/>
      <c r="C44" s="180" t="s">
        <v>154</v>
      </c>
      <c r="D44" s="148"/>
      <c r="E44" s="154"/>
      <c r="F44" s="158"/>
      <c r="G44" s="158"/>
      <c r="H44" s="158"/>
      <c r="I44" s="158"/>
      <c r="J44" s="158"/>
      <c r="K44" s="158"/>
      <c r="L44" s="158"/>
      <c r="M44" s="158"/>
      <c r="N44" s="146"/>
      <c r="O44" s="146"/>
      <c r="P44" s="146"/>
      <c r="Q44" s="146"/>
      <c r="R44" s="146"/>
      <c r="S44" s="146"/>
      <c r="T44" s="147"/>
      <c r="U44" s="146"/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131</v>
      </c>
      <c r="AF44" s="138">
        <v>0</v>
      </c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3">
      <c r="A45" s="139"/>
      <c r="B45" s="139"/>
      <c r="C45" s="180" t="s">
        <v>174</v>
      </c>
      <c r="D45" s="148"/>
      <c r="E45" s="154">
        <v>15.288</v>
      </c>
      <c r="F45" s="158"/>
      <c r="G45" s="158"/>
      <c r="H45" s="158"/>
      <c r="I45" s="158"/>
      <c r="J45" s="158"/>
      <c r="K45" s="158"/>
      <c r="L45" s="158"/>
      <c r="M45" s="158"/>
      <c r="N45" s="146"/>
      <c r="O45" s="146"/>
      <c r="P45" s="146"/>
      <c r="Q45" s="146"/>
      <c r="R45" s="146"/>
      <c r="S45" s="146"/>
      <c r="T45" s="147"/>
      <c r="U45" s="146"/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131</v>
      </c>
      <c r="AF45" s="138">
        <v>0</v>
      </c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3">
      <c r="A46" s="139"/>
      <c r="B46" s="139"/>
      <c r="C46" s="180" t="s">
        <v>158</v>
      </c>
      <c r="D46" s="148"/>
      <c r="E46" s="154"/>
      <c r="F46" s="158"/>
      <c r="G46" s="158"/>
      <c r="H46" s="158"/>
      <c r="I46" s="158"/>
      <c r="J46" s="158"/>
      <c r="K46" s="158"/>
      <c r="L46" s="158"/>
      <c r="M46" s="158"/>
      <c r="N46" s="146"/>
      <c r="O46" s="146"/>
      <c r="P46" s="146"/>
      <c r="Q46" s="146"/>
      <c r="R46" s="146"/>
      <c r="S46" s="146"/>
      <c r="T46" s="147"/>
      <c r="U46" s="146"/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131</v>
      </c>
      <c r="AF46" s="138">
        <v>0</v>
      </c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3">
      <c r="A47" s="139"/>
      <c r="B47" s="139"/>
      <c r="C47" s="180" t="s">
        <v>175</v>
      </c>
      <c r="D47" s="148"/>
      <c r="E47" s="154">
        <v>12.814</v>
      </c>
      <c r="F47" s="158"/>
      <c r="G47" s="158"/>
      <c r="H47" s="158"/>
      <c r="I47" s="158"/>
      <c r="J47" s="158"/>
      <c r="K47" s="158"/>
      <c r="L47" s="158"/>
      <c r="M47" s="158"/>
      <c r="N47" s="146"/>
      <c r="O47" s="146"/>
      <c r="P47" s="146"/>
      <c r="Q47" s="146"/>
      <c r="R47" s="146"/>
      <c r="S47" s="146"/>
      <c r="T47" s="147"/>
      <c r="U47" s="146"/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131</v>
      </c>
      <c r="AF47" s="138">
        <v>0</v>
      </c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3">
      <c r="A48" s="139"/>
      <c r="B48" s="139"/>
      <c r="C48" s="180" t="s">
        <v>176</v>
      </c>
      <c r="D48" s="148"/>
      <c r="E48" s="154">
        <v>9.89</v>
      </c>
      <c r="F48" s="158"/>
      <c r="G48" s="158"/>
      <c r="H48" s="158"/>
      <c r="I48" s="158"/>
      <c r="J48" s="158"/>
      <c r="K48" s="158"/>
      <c r="L48" s="158"/>
      <c r="M48" s="158"/>
      <c r="N48" s="146"/>
      <c r="O48" s="146"/>
      <c r="P48" s="146"/>
      <c r="Q48" s="146"/>
      <c r="R48" s="146"/>
      <c r="S48" s="146"/>
      <c r="T48" s="147"/>
      <c r="U48" s="146"/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131</v>
      </c>
      <c r="AF48" s="138">
        <v>0</v>
      </c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3">
      <c r="A49" s="139"/>
      <c r="B49" s="139"/>
      <c r="C49" s="180" t="s">
        <v>177</v>
      </c>
      <c r="D49" s="148"/>
      <c r="E49" s="154">
        <v>9.7788000000000004</v>
      </c>
      <c r="F49" s="158"/>
      <c r="G49" s="158"/>
      <c r="H49" s="158"/>
      <c r="I49" s="158"/>
      <c r="J49" s="158"/>
      <c r="K49" s="158"/>
      <c r="L49" s="158"/>
      <c r="M49" s="158"/>
      <c r="N49" s="146"/>
      <c r="O49" s="146"/>
      <c r="P49" s="146"/>
      <c r="Q49" s="146"/>
      <c r="R49" s="146"/>
      <c r="S49" s="146"/>
      <c r="T49" s="147"/>
      <c r="U49" s="146"/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131</v>
      </c>
      <c r="AF49" s="138">
        <v>0</v>
      </c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3">
      <c r="A50" s="139">
        <v>16</v>
      </c>
      <c r="B50" s="139" t="s">
        <v>178</v>
      </c>
      <c r="C50" s="179" t="s">
        <v>179</v>
      </c>
      <c r="D50" s="145" t="s">
        <v>173</v>
      </c>
      <c r="E50" s="153">
        <v>41.9</v>
      </c>
      <c r="F50" s="157">
        <f>H50+J50</f>
        <v>0</v>
      </c>
      <c r="G50" s="158">
        <f>ROUND(E50*F50,2)</f>
        <v>0</v>
      </c>
      <c r="H50" s="158"/>
      <c r="I50" s="158">
        <f>ROUND(E50*H50,2)</f>
        <v>0</v>
      </c>
      <c r="J50" s="158"/>
      <c r="K50" s="158">
        <f>ROUND(E50*J50,2)</f>
        <v>0</v>
      </c>
      <c r="L50" s="158">
        <v>21</v>
      </c>
      <c r="M50" s="158">
        <f>G50*(1+L50/100)</f>
        <v>0</v>
      </c>
      <c r="N50" s="146">
        <v>8.4999999999999995E-4</v>
      </c>
      <c r="O50" s="146">
        <f>ROUND(E50*N50,5)</f>
        <v>3.5619999999999999E-2</v>
      </c>
      <c r="P50" s="146">
        <v>0</v>
      </c>
      <c r="Q50" s="146">
        <f>ROUND(E50*P50,5)</f>
        <v>0</v>
      </c>
      <c r="R50" s="146"/>
      <c r="S50" s="146"/>
      <c r="T50" s="147">
        <v>0.47899999999999998</v>
      </c>
      <c r="U50" s="146">
        <f>ROUND(E50*T50,2)</f>
        <v>20.07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119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3">
      <c r="A51" s="139"/>
      <c r="B51" s="139"/>
      <c r="C51" s="180" t="s">
        <v>154</v>
      </c>
      <c r="D51" s="148"/>
      <c r="E51" s="154"/>
      <c r="F51" s="158"/>
      <c r="G51" s="158"/>
      <c r="H51" s="158"/>
      <c r="I51" s="158"/>
      <c r="J51" s="158"/>
      <c r="K51" s="158"/>
      <c r="L51" s="158"/>
      <c r="M51" s="158"/>
      <c r="N51" s="146"/>
      <c r="O51" s="146"/>
      <c r="P51" s="146"/>
      <c r="Q51" s="146"/>
      <c r="R51" s="146"/>
      <c r="S51" s="146"/>
      <c r="T51" s="147"/>
      <c r="U51" s="146"/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131</v>
      </c>
      <c r="AF51" s="138">
        <v>0</v>
      </c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3">
      <c r="A52" s="139"/>
      <c r="B52" s="139"/>
      <c r="C52" s="180" t="s">
        <v>180</v>
      </c>
      <c r="D52" s="148"/>
      <c r="E52" s="154">
        <v>26.143999999999998</v>
      </c>
      <c r="F52" s="158"/>
      <c r="G52" s="158"/>
      <c r="H52" s="158"/>
      <c r="I52" s="158"/>
      <c r="J52" s="158"/>
      <c r="K52" s="158"/>
      <c r="L52" s="158"/>
      <c r="M52" s="158"/>
      <c r="N52" s="146"/>
      <c r="O52" s="146"/>
      <c r="P52" s="146"/>
      <c r="Q52" s="146"/>
      <c r="R52" s="146"/>
      <c r="S52" s="146"/>
      <c r="T52" s="147"/>
      <c r="U52" s="146"/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131</v>
      </c>
      <c r="AF52" s="138">
        <v>0</v>
      </c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3">
      <c r="A53" s="139"/>
      <c r="B53" s="139"/>
      <c r="C53" s="180" t="s">
        <v>181</v>
      </c>
      <c r="D53" s="148"/>
      <c r="E53" s="154">
        <v>15.756</v>
      </c>
      <c r="F53" s="158"/>
      <c r="G53" s="158"/>
      <c r="H53" s="158"/>
      <c r="I53" s="158"/>
      <c r="J53" s="158"/>
      <c r="K53" s="158"/>
      <c r="L53" s="158"/>
      <c r="M53" s="158"/>
      <c r="N53" s="146"/>
      <c r="O53" s="146"/>
      <c r="P53" s="146"/>
      <c r="Q53" s="146"/>
      <c r="R53" s="146"/>
      <c r="S53" s="146"/>
      <c r="T53" s="147"/>
      <c r="U53" s="146"/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131</v>
      </c>
      <c r="AF53" s="138">
        <v>0</v>
      </c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3">
      <c r="A54" s="139">
        <v>17</v>
      </c>
      <c r="B54" s="139" t="s">
        <v>182</v>
      </c>
      <c r="C54" s="179" t="s">
        <v>183</v>
      </c>
      <c r="D54" s="145" t="s">
        <v>173</v>
      </c>
      <c r="E54" s="153">
        <v>47.770800000000001</v>
      </c>
      <c r="F54" s="157">
        <f t="shared" ref="F54:F61" si="0">H54+J54</f>
        <v>0</v>
      </c>
      <c r="G54" s="158">
        <f t="shared" ref="G54:G61" si="1">ROUND(E54*F54,2)</f>
        <v>0</v>
      </c>
      <c r="H54" s="158"/>
      <c r="I54" s="158">
        <f t="shared" ref="I54:I61" si="2">ROUND(E54*H54,2)</f>
        <v>0</v>
      </c>
      <c r="J54" s="158"/>
      <c r="K54" s="158">
        <f t="shared" ref="K54:K61" si="3">ROUND(E54*J54,2)</f>
        <v>0</v>
      </c>
      <c r="L54" s="158">
        <v>21</v>
      </c>
      <c r="M54" s="158">
        <f t="shared" ref="M54:M61" si="4">G54*(1+L54/100)</f>
        <v>0</v>
      </c>
      <c r="N54" s="146">
        <v>0</v>
      </c>
      <c r="O54" s="146">
        <f t="shared" ref="O54:O61" si="5">ROUND(E54*N54,5)</f>
        <v>0</v>
      </c>
      <c r="P54" s="146">
        <v>0</v>
      </c>
      <c r="Q54" s="146">
        <f t="shared" ref="Q54:Q61" si="6">ROUND(E54*P54,5)</f>
        <v>0</v>
      </c>
      <c r="R54" s="146"/>
      <c r="S54" s="146"/>
      <c r="T54" s="147">
        <v>7.0000000000000007E-2</v>
      </c>
      <c r="U54" s="146">
        <f t="shared" ref="U54:U61" si="7">ROUND(E54*T54,2)</f>
        <v>3.34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119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3">
      <c r="A55" s="139">
        <v>18</v>
      </c>
      <c r="B55" s="139" t="s">
        <v>184</v>
      </c>
      <c r="C55" s="179" t="s">
        <v>185</v>
      </c>
      <c r="D55" s="145" t="s">
        <v>173</v>
      </c>
      <c r="E55" s="153">
        <v>41.9</v>
      </c>
      <c r="F55" s="157">
        <f t="shared" si="0"/>
        <v>0</v>
      </c>
      <c r="G55" s="158">
        <f t="shared" si="1"/>
        <v>0</v>
      </c>
      <c r="H55" s="158"/>
      <c r="I55" s="158">
        <f t="shared" si="2"/>
        <v>0</v>
      </c>
      <c r="J55" s="158"/>
      <c r="K55" s="158">
        <f t="shared" si="3"/>
        <v>0</v>
      </c>
      <c r="L55" s="158">
        <v>21</v>
      </c>
      <c r="M55" s="158">
        <f t="shared" si="4"/>
        <v>0</v>
      </c>
      <c r="N55" s="146">
        <v>0</v>
      </c>
      <c r="O55" s="146">
        <f t="shared" si="5"/>
        <v>0</v>
      </c>
      <c r="P55" s="146">
        <v>0</v>
      </c>
      <c r="Q55" s="146">
        <f t="shared" si="6"/>
        <v>0</v>
      </c>
      <c r="R55" s="146"/>
      <c r="S55" s="146"/>
      <c r="T55" s="147">
        <v>0.32700000000000001</v>
      </c>
      <c r="U55" s="146">
        <f t="shared" si="7"/>
        <v>13.7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119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3">
      <c r="A56" s="139">
        <v>19</v>
      </c>
      <c r="B56" s="139" t="s">
        <v>186</v>
      </c>
      <c r="C56" s="179" t="s">
        <v>187</v>
      </c>
      <c r="D56" s="145" t="s">
        <v>188</v>
      </c>
      <c r="E56" s="153">
        <v>19</v>
      </c>
      <c r="F56" s="157">
        <f t="shared" si="0"/>
        <v>0</v>
      </c>
      <c r="G56" s="158">
        <f t="shared" si="1"/>
        <v>0</v>
      </c>
      <c r="H56" s="158"/>
      <c r="I56" s="158">
        <f t="shared" si="2"/>
        <v>0</v>
      </c>
      <c r="J56" s="158"/>
      <c r="K56" s="158">
        <f t="shared" si="3"/>
        <v>0</v>
      </c>
      <c r="L56" s="158">
        <v>21</v>
      </c>
      <c r="M56" s="158">
        <f t="shared" si="4"/>
        <v>0</v>
      </c>
      <c r="N56" s="146">
        <v>0</v>
      </c>
      <c r="O56" s="146">
        <f t="shared" si="5"/>
        <v>0</v>
      </c>
      <c r="P56" s="146">
        <v>0</v>
      </c>
      <c r="Q56" s="146">
        <f t="shared" si="6"/>
        <v>0</v>
      </c>
      <c r="R56" s="146"/>
      <c r="S56" s="146"/>
      <c r="T56" s="147">
        <v>0.91039999999999999</v>
      </c>
      <c r="U56" s="146">
        <f t="shared" si="7"/>
        <v>17.3</v>
      </c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119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3">
      <c r="A57" s="139">
        <v>20</v>
      </c>
      <c r="B57" s="139" t="s">
        <v>189</v>
      </c>
      <c r="C57" s="179" t="s">
        <v>190</v>
      </c>
      <c r="D57" s="145" t="s">
        <v>188</v>
      </c>
      <c r="E57" s="153">
        <v>24</v>
      </c>
      <c r="F57" s="157">
        <f t="shared" si="0"/>
        <v>0</v>
      </c>
      <c r="G57" s="158">
        <f t="shared" si="1"/>
        <v>0</v>
      </c>
      <c r="H57" s="158"/>
      <c r="I57" s="158">
        <f t="shared" si="2"/>
        <v>0</v>
      </c>
      <c r="J57" s="158"/>
      <c r="K57" s="158">
        <f t="shared" si="3"/>
        <v>0</v>
      </c>
      <c r="L57" s="158">
        <v>21</v>
      </c>
      <c r="M57" s="158">
        <f t="shared" si="4"/>
        <v>0</v>
      </c>
      <c r="N57" s="146">
        <v>0</v>
      </c>
      <c r="O57" s="146">
        <f t="shared" si="5"/>
        <v>0</v>
      </c>
      <c r="P57" s="146">
        <v>0</v>
      </c>
      <c r="Q57" s="146">
        <f t="shared" si="6"/>
        <v>0</v>
      </c>
      <c r="R57" s="146"/>
      <c r="S57" s="146"/>
      <c r="T57" s="147">
        <v>0.9748</v>
      </c>
      <c r="U57" s="146">
        <f t="shared" si="7"/>
        <v>23.4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119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3">
      <c r="A58" s="139">
        <v>21</v>
      </c>
      <c r="B58" s="139" t="s">
        <v>191</v>
      </c>
      <c r="C58" s="179" t="s">
        <v>192</v>
      </c>
      <c r="D58" s="145" t="s">
        <v>188</v>
      </c>
      <c r="E58" s="153">
        <v>20</v>
      </c>
      <c r="F58" s="157">
        <f t="shared" si="0"/>
        <v>0</v>
      </c>
      <c r="G58" s="158">
        <f t="shared" si="1"/>
        <v>0</v>
      </c>
      <c r="H58" s="158"/>
      <c r="I58" s="158">
        <f t="shared" si="2"/>
        <v>0</v>
      </c>
      <c r="J58" s="158"/>
      <c r="K58" s="158">
        <f t="shared" si="3"/>
        <v>0</v>
      </c>
      <c r="L58" s="158">
        <v>21</v>
      </c>
      <c r="M58" s="158">
        <f t="shared" si="4"/>
        <v>0</v>
      </c>
      <c r="N58" s="146">
        <v>0</v>
      </c>
      <c r="O58" s="146">
        <f t="shared" si="5"/>
        <v>0</v>
      </c>
      <c r="P58" s="146">
        <v>0</v>
      </c>
      <c r="Q58" s="146">
        <f t="shared" si="6"/>
        <v>0</v>
      </c>
      <c r="R58" s="146"/>
      <c r="S58" s="146"/>
      <c r="T58" s="147">
        <v>1.0576000000000001</v>
      </c>
      <c r="U58" s="146">
        <f t="shared" si="7"/>
        <v>21.15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119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3">
      <c r="A59" s="139">
        <v>22</v>
      </c>
      <c r="B59" s="139" t="s">
        <v>193</v>
      </c>
      <c r="C59" s="179" t="s">
        <v>194</v>
      </c>
      <c r="D59" s="145" t="s">
        <v>188</v>
      </c>
      <c r="E59" s="153">
        <v>6</v>
      </c>
      <c r="F59" s="157">
        <f t="shared" si="0"/>
        <v>0</v>
      </c>
      <c r="G59" s="158">
        <f t="shared" si="1"/>
        <v>0</v>
      </c>
      <c r="H59" s="158"/>
      <c r="I59" s="158">
        <f t="shared" si="2"/>
        <v>0</v>
      </c>
      <c r="J59" s="158"/>
      <c r="K59" s="158">
        <f t="shared" si="3"/>
        <v>0</v>
      </c>
      <c r="L59" s="158">
        <v>21</v>
      </c>
      <c r="M59" s="158">
        <f t="shared" si="4"/>
        <v>0</v>
      </c>
      <c r="N59" s="146">
        <v>0</v>
      </c>
      <c r="O59" s="146">
        <f t="shared" si="5"/>
        <v>0</v>
      </c>
      <c r="P59" s="146">
        <v>0</v>
      </c>
      <c r="Q59" s="146">
        <f t="shared" si="6"/>
        <v>0</v>
      </c>
      <c r="R59" s="146"/>
      <c r="S59" s="146"/>
      <c r="T59" s="147">
        <v>1.5362800000000001</v>
      </c>
      <c r="U59" s="146">
        <f t="shared" si="7"/>
        <v>9.2200000000000006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119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3">
      <c r="A60" s="139">
        <v>23</v>
      </c>
      <c r="B60" s="139" t="s">
        <v>195</v>
      </c>
      <c r="C60" s="179" t="s">
        <v>196</v>
      </c>
      <c r="D60" s="145" t="s">
        <v>188</v>
      </c>
      <c r="E60" s="153">
        <v>3</v>
      </c>
      <c r="F60" s="157">
        <f t="shared" si="0"/>
        <v>0</v>
      </c>
      <c r="G60" s="158">
        <f t="shared" si="1"/>
        <v>0</v>
      </c>
      <c r="H60" s="158"/>
      <c r="I60" s="158">
        <f t="shared" si="2"/>
        <v>0</v>
      </c>
      <c r="J60" s="158"/>
      <c r="K60" s="158">
        <f t="shared" si="3"/>
        <v>0</v>
      </c>
      <c r="L60" s="158">
        <v>21</v>
      </c>
      <c r="M60" s="158">
        <f t="shared" si="4"/>
        <v>0</v>
      </c>
      <c r="N60" s="146">
        <v>0</v>
      </c>
      <c r="O60" s="146">
        <f t="shared" si="5"/>
        <v>0</v>
      </c>
      <c r="P60" s="146">
        <v>0</v>
      </c>
      <c r="Q60" s="146">
        <f t="shared" si="6"/>
        <v>0</v>
      </c>
      <c r="R60" s="146"/>
      <c r="S60" s="146"/>
      <c r="T60" s="147">
        <v>2.00068</v>
      </c>
      <c r="U60" s="146">
        <f t="shared" si="7"/>
        <v>6</v>
      </c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119</v>
      </c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3">
      <c r="A61" s="139">
        <v>24</v>
      </c>
      <c r="B61" s="139" t="s">
        <v>197</v>
      </c>
      <c r="C61" s="179" t="s">
        <v>198</v>
      </c>
      <c r="D61" s="145" t="s">
        <v>199</v>
      </c>
      <c r="E61" s="153">
        <v>70</v>
      </c>
      <c r="F61" s="157">
        <f t="shared" si="0"/>
        <v>0</v>
      </c>
      <c r="G61" s="158">
        <f t="shared" si="1"/>
        <v>0</v>
      </c>
      <c r="H61" s="158"/>
      <c r="I61" s="158">
        <f t="shared" si="2"/>
        <v>0</v>
      </c>
      <c r="J61" s="158"/>
      <c r="K61" s="158">
        <f t="shared" si="3"/>
        <v>0</v>
      </c>
      <c r="L61" s="158">
        <v>21</v>
      </c>
      <c r="M61" s="158">
        <f t="shared" si="4"/>
        <v>0</v>
      </c>
      <c r="N61" s="146">
        <v>0</v>
      </c>
      <c r="O61" s="146">
        <f t="shared" si="5"/>
        <v>0</v>
      </c>
      <c r="P61" s="146">
        <v>0</v>
      </c>
      <c r="Q61" s="146">
        <f t="shared" si="6"/>
        <v>0</v>
      </c>
      <c r="R61" s="146"/>
      <c r="S61" s="146"/>
      <c r="T61" s="147">
        <v>0</v>
      </c>
      <c r="U61" s="146">
        <f t="shared" si="7"/>
        <v>0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119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3">
      <c r="A62" s="139"/>
      <c r="B62" s="139"/>
      <c r="C62" s="180" t="s">
        <v>200</v>
      </c>
      <c r="D62" s="148"/>
      <c r="E62" s="154">
        <v>70</v>
      </c>
      <c r="F62" s="158"/>
      <c r="G62" s="158"/>
      <c r="H62" s="158"/>
      <c r="I62" s="158"/>
      <c r="J62" s="158"/>
      <c r="K62" s="158"/>
      <c r="L62" s="158"/>
      <c r="M62" s="158"/>
      <c r="N62" s="146"/>
      <c r="O62" s="146"/>
      <c r="P62" s="146"/>
      <c r="Q62" s="146"/>
      <c r="R62" s="146"/>
      <c r="S62" s="146"/>
      <c r="T62" s="147"/>
      <c r="U62" s="146"/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131</v>
      </c>
      <c r="AF62" s="138">
        <v>0</v>
      </c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3">
      <c r="A63" s="139">
        <v>25</v>
      </c>
      <c r="B63" s="139" t="s">
        <v>201</v>
      </c>
      <c r="C63" s="179" t="s">
        <v>202</v>
      </c>
      <c r="D63" s="145" t="s">
        <v>199</v>
      </c>
      <c r="E63" s="153">
        <v>70</v>
      </c>
      <c r="F63" s="157">
        <f>H63+J63</f>
        <v>0</v>
      </c>
      <c r="G63" s="158">
        <f>ROUND(E63*F63,2)</f>
        <v>0</v>
      </c>
      <c r="H63" s="158"/>
      <c r="I63" s="158">
        <f>ROUND(E63*H63,2)</f>
        <v>0</v>
      </c>
      <c r="J63" s="158"/>
      <c r="K63" s="158">
        <f>ROUND(E63*J63,2)</f>
        <v>0</v>
      </c>
      <c r="L63" s="158">
        <v>21</v>
      </c>
      <c r="M63" s="158">
        <f>G63*(1+L63/100)</f>
        <v>0</v>
      </c>
      <c r="N63" s="146">
        <v>0</v>
      </c>
      <c r="O63" s="146">
        <f>ROUND(E63*N63,5)</f>
        <v>0</v>
      </c>
      <c r="P63" s="146">
        <v>0</v>
      </c>
      <c r="Q63" s="146">
        <f>ROUND(E63*P63,5)</f>
        <v>0</v>
      </c>
      <c r="R63" s="146"/>
      <c r="S63" s="146"/>
      <c r="T63" s="147">
        <v>0</v>
      </c>
      <c r="U63" s="146">
        <f>ROUND(E63*T63,2)</f>
        <v>0</v>
      </c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119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3">
      <c r="A64" s="139"/>
      <c r="B64" s="139"/>
      <c r="C64" s="180" t="s">
        <v>200</v>
      </c>
      <c r="D64" s="148"/>
      <c r="E64" s="154">
        <v>70</v>
      </c>
      <c r="F64" s="158"/>
      <c r="G64" s="158"/>
      <c r="H64" s="158"/>
      <c r="I64" s="158"/>
      <c r="J64" s="158"/>
      <c r="K64" s="158"/>
      <c r="L64" s="158"/>
      <c r="M64" s="158"/>
      <c r="N64" s="146"/>
      <c r="O64" s="146"/>
      <c r="P64" s="146"/>
      <c r="Q64" s="146"/>
      <c r="R64" s="146"/>
      <c r="S64" s="146"/>
      <c r="T64" s="147"/>
      <c r="U64" s="146"/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131</v>
      </c>
      <c r="AF64" s="138">
        <v>0</v>
      </c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3">
      <c r="A65" s="139">
        <v>26</v>
      </c>
      <c r="B65" s="139" t="s">
        <v>203</v>
      </c>
      <c r="C65" s="179" t="s">
        <v>204</v>
      </c>
      <c r="D65" s="145" t="s">
        <v>199</v>
      </c>
      <c r="E65" s="153">
        <v>70</v>
      </c>
      <c r="F65" s="157">
        <f>H65+J65</f>
        <v>0</v>
      </c>
      <c r="G65" s="158">
        <f>ROUND(E65*F65,2)</f>
        <v>0</v>
      </c>
      <c r="H65" s="158"/>
      <c r="I65" s="158">
        <f>ROUND(E65*H65,2)</f>
        <v>0</v>
      </c>
      <c r="J65" s="158"/>
      <c r="K65" s="158">
        <f>ROUND(E65*J65,2)</f>
        <v>0</v>
      </c>
      <c r="L65" s="158">
        <v>21</v>
      </c>
      <c r="M65" s="158">
        <f>G65*(1+L65/100)</f>
        <v>0</v>
      </c>
      <c r="N65" s="146">
        <v>0</v>
      </c>
      <c r="O65" s="146">
        <f>ROUND(E65*N65,5)</f>
        <v>0</v>
      </c>
      <c r="P65" s="146">
        <v>0</v>
      </c>
      <c r="Q65" s="146">
        <f>ROUND(E65*P65,5)</f>
        <v>0</v>
      </c>
      <c r="R65" s="146"/>
      <c r="S65" s="146"/>
      <c r="T65" s="147">
        <v>0</v>
      </c>
      <c r="U65" s="146">
        <f>ROUND(E65*T65,2)</f>
        <v>0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119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3">
      <c r="A66" s="139"/>
      <c r="B66" s="139"/>
      <c r="C66" s="180" t="s">
        <v>200</v>
      </c>
      <c r="D66" s="148"/>
      <c r="E66" s="154">
        <v>70</v>
      </c>
      <c r="F66" s="158"/>
      <c r="G66" s="158"/>
      <c r="H66" s="158"/>
      <c r="I66" s="158"/>
      <c r="J66" s="158"/>
      <c r="K66" s="158"/>
      <c r="L66" s="158"/>
      <c r="M66" s="158"/>
      <c r="N66" s="146"/>
      <c r="O66" s="146"/>
      <c r="P66" s="146"/>
      <c r="Q66" s="146"/>
      <c r="R66" s="146"/>
      <c r="S66" s="146"/>
      <c r="T66" s="147"/>
      <c r="U66" s="146"/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131</v>
      </c>
      <c r="AF66" s="138">
        <v>0</v>
      </c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3">
      <c r="A67" s="139">
        <v>27</v>
      </c>
      <c r="B67" s="139" t="s">
        <v>205</v>
      </c>
      <c r="C67" s="179" t="s">
        <v>206</v>
      </c>
      <c r="D67" s="145" t="s">
        <v>199</v>
      </c>
      <c r="E67" s="153">
        <v>70</v>
      </c>
      <c r="F67" s="157">
        <f>H67+J67</f>
        <v>0</v>
      </c>
      <c r="G67" s="158">
        <f>ROUND(E67*F67,2)</f>
        <v>0</v>
      </c>
      <c r="H67" s="158"/>
      <c r="I67" s="158">
        <f>ROUND(E67*H67,2)</f>
        <v>0</v>
      </c>
      <c r="J67" s="158"/>
      <c r="K67" s="158">
        <f>ROUND(E67*J67,2)</f>
        <v>0</v>
      </c>
      <c r="L67" s="158">
        <v>21</v>
      </c>
      <c r="M67" s="158">
        <f>G67*(1+L67/100)</f>
        <v>0</v>
      </c>
      <c r="N67" s="146">
        <v>0</v>
      </c>
      <c r="O67" s="146">
        <f>ROUND(E67*N67,5)</f>
        <v>0</v>
      </c>
      <c r="P67" s="146">
        <v>0</v>
      </c>
      <c r="Q67" s="146">
        <f>ROUND(E67*P67,5)</f>
        <v>0</v>
      </c>
      <c r="R67" s="146"/>
      <c r="S67" s="146"/>
      <c r="T67" s="147">
        <v>0</v>
      </c>
      <c r="U67" s="146">
        <f>ROUND(E67*T67,2)</f>
        <v>0</v>
      </c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119</v>
      </c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3">
      <c r="A68" s="139"/>
      <c r="B68" s="139"/>
      <c r="C68" s="180" t="s">
        <v>200</v>
      </c>
      <c r="D68" s="148"/>
      <c r="E68" s="154">
        <v>70</v>
      </c>
      <c r="F68" s="158"/>
      <c r="G68" s="158"/>
      <c r="H68" s="158"/>
      <c r="I68" s="158"/>
      <c r="J68" s="158"/>
      <c r="K68" s="158"/>
      <c r="L68" s="158"/>
      <c r="M68" s="158"/>
      <c r="N68" s="146"/>
      <c r="O68" s="146"/>
      <c r="P68" s="146"/>
      <c r="Q68" s="146"/>
      <c r="R68" s="146"/>
      <c r="S68" s="146"/>
      <c r="T68" s="147"/>
      <c r="U68" s="146"/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131</v>
      </c>
      <c r="AF68" s="138">
        <v>0</v>
      </c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3">
      <c r="A69" s="139">
        <v>28</v>
      </c>
      <c r="B69" s="139" t="s">
        <v>207</v>
      </c>
      <c r="C69" s="179" t="s">
        <v>208</v>
      </c>
      <c r="D69" s="145" t="s">
        <v>199</v>
      </c>
      <c r="E69" s="153">
        <v>36</v>
      </c>
      <c r="F69" s="157">
        <f>H69+J69</f>
        <v>0</v>
      </c>
      <c r="G69" s="158">
        <f>ROUND(E69*F69,2)</f>
        <v>0</v>
      </c>
      <c r="H69" s="158"/>
      <c r="I69" s="158">
        <f>ROUND(E69*H69,2)</f>
        <v>0</v>
      </c>
      <c r="J69" s="158"/>
      <c r="K69" s="158">
        <f>ROUND(E69*J69,2)</f>
        <v>0</v>
      </c>
      <c r="L69" s="158">
        <v>21</v>
      </c>
      <c r="M69" s="158">
        <f>G69*(1+L69/100)</f>
        <v>0</v>
      </c>
      <c r="N69" s="146">
        <v>0</v>
      </c>
      <c r="O69" s="146">
        <f>ROUND(E69*N69,5)</f>
        <v>0</v>
      </c>
      <c r="P69" s="146">
        <v>0</v>
      </c>
      <c r="Q69" s="146">
        <f>ROUND(E69*P69,5)</f>
        <v>0</v>
      </c>
      <c r="R69" s="146"/>
      <c r="S69" s="146"/>
      <c r="T69" s="147">
        <v>0</v>
      </c>
      <c r="U69" s="146">
        <f>ROUND(E69*T69,2)</f>
        <v>0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119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3">
      <c r="A70" s="139"/>
      <c r="B70" s="139"/>
      <c r="C70" s="180" t="s">
        <v>209</v>
      </c>
      <c r="D70" s="148"/>
      <c r="E70" s="154">
        <v>36</v>
      </c>
      <c r="F70" s="158"/>
      <c r="G70" s="158"/>
      <c r="H70" s="158"/>
      <c r="I70" s="158"/>
      <c r="J70" s="158"/>
      <c r="K70" s="158"/>
      <c r="L70" s="158"/>
      <c r="M70" s="158"/>
      <c r="N70" s="146"/>
      <c r="O70" s="146"/>
      <c r="P70" s="146"/>
      <c r="Q70" s="146"/>
      <c r="R70" s="146"/>
      <c r="S70" s="146"/>
      <c r="T70" s="147"/>
      <c r="U70" s="146"/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131</v>
      </c>
      <c r="AF70" s="138">
        <v>0</v>
      </c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3">
      <c r="A71" s="139">
        <v>29</v>
      </c>
      <c r="B71" s="139" t="s">
        <v>210</v>
      </c>
      <c r="C71" s="179" t="s">
        <v>211</v>
      </c>
      <c r="D71" s="145" t="s">
        <v>188</v>
      </c>
      <c r="E71" s="153">
        <v>19</v>
      </c>
      <c r="F71" s="157">
        <f t="shared" ref="F71:F76" si="8">H71+J71</f>
        <v>0</v>
      </c>
      <c r="G71" s="158">
        <f t="shared" ref="G71:G76" si="9">ROUND(E71*F71,2)</f>
        <v>0</v>
      </c>
      <c r="H71" s="158"/>
      <c r="I71" s="158">
        <f t="shared" ref="I71:I76" si="10">ROUND(E71*H71,2)</f>
        <v>0</v>
      </c>
      <c r="J71" s="158"/>
      <c r="K71" s="158">
        <f t="shared" ref="K71:K76" si="11">ROUND(E71*J71,2)</f>
        <v>0</v>
      </c>
      <c r="L71" s="158">
        <v>21</v>
      </c>
      <c r="M71" s="158">
        <f t="shared" ref="M71:M76" si="12">G71*(1+L71/100)</f>
        <v>0</v>
      </c>
      <c r="N71" s="146">
        <v>0</v>
      </c>
      <c r="O71" s="146">
        <f t="shared" ref="O71:O76" si="13">ROUND(E71*N71,5)</f>
        <v>0</v>
      </c>
      <c r="P71" s="146">
        <v>0</v>
      </c>
      <c r="Q71" s="146">
        <f t="shared" ref="Q71:Q76" si="14">ROUND(E71*P71,5)</f>
        <v>0</v>
      </c>
      <c r="R71" s="146"/>
      <c r="S71" s="146"/>
      <c r="T71" s="147">
        <v>0.89439999999999997</v>
      </c>
      <c r="U71" s="146">
        <f t="shared" ref="U71:U76" si="15">ROUND(E71*T71,2)</f>
        <v>16.989999999999998</v>
      </c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119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3">
      <c r="A72" s="139">
        <v>30</v>
      </c>
      <c r="B72" s="139" t="s">
        <v>212</v>
      </c>
      <c r="C72" s="179" t="s">
        <v>213</v>
      </c>
      <c r="D72" s="145" t="s">
        <v>188</v>
      </c>
      <c r="E72" s="153">
        <v>24</v>
      </c>
      <c r="F72" s="157">
        <f t="shared" si="8"/>
        <v>0</v>
      </c>
      <c r="G72" s="158">
        <f t="shared" si="9"/>
        <v>0</v>
      </c>
      <c r="H72" s="158"/>
      <c r="I72" s="158">
        <f t="shared" si="10"/>
        <v>0</v>
      </c>
      <c r="J72" s="158"/>
      <c r="K72" s="158">
        <f t="shared" si="11"/>
        <v>0</v>
      </c>
      <c r="L72" s="158">
        <v>21</v>
      </c>
      <c r="M72" s="158">
        <f t="shared" si="12"/>
        <v>0</v>
      </c>
      <c r="N72" s="146">
        <v>0</v>
      </c>
      <c r="O72" s="146">
        <f t="shared" si="13"/>
        <v>0</v>
      </c>
      <c r="P72" s="146">
        <v>0</v>
      </c>
      <c r="Q72" s="146">
        <f t="shared" si="14"/>
        <v>0</v>
      </c>
      <c r="R72" s="146"/>
      <c r="S72" s="146"/>
      <c r="T72" s="147">
        <v>0.95879999999999999</v>
      </c>
      <c r="U72" s="146">
        <f t="shared" si="15"/>
        <v>23.01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119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3">
      <c r="A73" s="139">
        <v>31</v>
      </c>
      <c r="B73" s="139" t="s">
        <v>214</v>
      </c>
      <c r="C73" s="179" t="s">
        <v>215</v>
      </c>
      <c r="D73" s="145" t="s">
        <v>188</v>
      </c>
      <c r="E73" s="153">
        <v>20</v>
      </c>
      <c r="F73" s="157">
        <f t="shared" si="8"/>
        <v>0</v>
      </c>
      <c r="G73" s="158">
        <f t="shared" si="9"/>
        <v>0</v>
      </c>
      <c r="H73" s="158"/>
      <c r="I73" s="158">
        <f t="shared" si="10"/>
        <v>0</v>
      </c>
      <c r="J73" s="158"/>
      <c r="K73" s="158">
        <f t="shared" si="11"/>
        <v>0</v>
      </c>
      <c r="L73" s="158">
        <v>21</v>
      </c>
      <c r="M73" s="158">
        <f t="shared" si="12"/>
        <v>0</v>
      </c>
      <c r="N73" s="146">
        <v>0</v>
      </c>
      <c r="O73" s="146">
        <f t="shared" si="13"/>
        <v>0</v>
      </c>
      <c r="P73" s="146">
        <v>0</v>
      </c>
      <c r="Q73" s="146">
        <f t="shared" si="14"/>
        <v>0</v>
      </c>
      <c r="R73" s="146"/>
      <c r="S73" s="146"/>
      <c r="T73" s="147">
        <v>1.0416000000000001</v>
      </c>
      <c r="U73" s="146">
        <f t="shared" si="15"/>
        <v>20.83</v>
      </c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119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3">
      <c r="A74" s="139">
        <v>32</v>
      </c>
      <c r="B74" s="139" t="s">
        <v>216</v>
      </c>
      <c r="C74" s="179" t="s">
        <v>217</v>
      </c>
      <c r="D74" s="145" t="s">
        <v>188</v>
      </c>
      <c r="E74" s="153">
        <v>6</v>
      </c>
      <c r="F74" s="157">
        <f t="shared" si="8"/>
        <v>0</v>
      </c>
      <c r="G74" s="158">
        <f t="shared" si="9"/>
        <v>0</v>
      </c>
      <c r="H74" s="158"/>
      <c r="I74" s="158">
        <f t="shared" si="10"/>
        <v>0</v>
      </c>
      <c r="J74" s="158"/>
      <c r="K74" s="158">
        <f t="shared" si="11"/>
        <v>0</v>
      </c>
      <c r="L74" s="158">
        <v>21</v>
      </c>
      <c r="M74" s="158">
        <f t="shared" si="12"/>
        <v>0</v>
      </c>
      <c r="N74" s="146">
        <v>0</v>
      </c>
      <c r="O74" s="146">
        <f t="shared" si="13"/>
        <v>0</v>
      </c>
      <c r="P74" s="146">
        <v>0</v>
      </c>
      <c r="Q74" s="146">
        <f t="shared" si="14"/>
        <v>0</v>
      </c>
      <c r="R74" s="146"/>
      <c r="S74" s="146"/>
      <c r="T74" s="147">
        <v>1.5202800000000001</v>
      </c>
      <c r="U74" s="146">
        <f t="shared" si="15"/>
        <v>9.1199999999999992</v>
      </c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119</v>
      </c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3">
      <c r="A75" s="139">
        <v>33</v>
      </c>
      <c r="B75" s="139" t="s">
        <v>218</v>
      </c>
      <c r="C75" s="179" t="s">
        <v>219</v>
      </c>
      <c r="D75" s="145" t="s">
        <v>188</v>
      </c>
      <c r="E75" s="153">
        <v>3</v>
      </c>
      <c r="F75" s="157">
        <f t="shared" si="8"/>
        <v>0</v>
      </c>
      <c r="G75" s="158">
        <f t="shared" si="9"/>
        <v>0</v>
      </c>
      <c r="H75" s="158"/>
      <c r="I75" s="158">
        <f t="shared" si="10"/>
        <v>0</v>
      </c>
      <c r="J75" s="158"/>
      <c r="K75" s="158">
        <f t="shared" si="11"/>
        <v>0</v>
      </c>
      <c r="L75" s="158">
        <v>21</v>
      </c>
      <c r="M75" s="158">
        <f t="shared" si="12"/>
        <v>0</v>
      </c>
      <c r="N75" s="146">
        <v>0</v>
      </c>
      <c r="O75" s="146">
        <f t="shared" si="13"/>
        <v>0</v>
      </c>
      <c r="P75" s="146">
        <v>0</v>
      </c>
      <c r="Q75" s="146">
        <f t="shared" si="14"/>
        <v>0</v>
      </c>
      <c r="R75" s="146"/>
      <c r="S75" s="146"/>
      <c r="T75" s="147">
        <v>1.98468</v>
      </c>
      <c r="U75" s="146">
        <f t="shared" si="15"/>
        <v>5.95</v>
      </c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119</v>
      </c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3">
      <c r="A76" s="139">
        <v>34</v>
      </c>
      <c r="B76" s="139" t="s">
        <v>220</v>
      </c>
      <c r="C76" s="179" t="s">
        <v>221</v>
      </c>
      <c r="D76" s="145" t="s">
        <v>129</v>
      </c>
      <c r="E76" s="153">
        <v>669.92521999999997</v>
      </c>
      <c r="F76" s="157">
        <f t="shared" si="8"/>
        <v>0</v>
      </c>
      <c r="G76" s="158">
        <f t="shared" si="9"/>
        <v>0</v>
      </c>
      <c r="H76" s="158"/>
      <c r="I76" s="158">
        <f t="shared" si="10"/>
        <v>0</v>
      </c>
      <c r="J76" s="158"/>
      <c r="K76" s="158">
        <f t="shared" si="11"/>
        <v>0</v>
      </c>
      <c r="L76" s="158">
        <v>21</v>
      </c>
      <c r="M76" s="158">
        <f t="shared" si="12"/>
        <v>0</v>
      </c>
      <c r="N76" s="146">
        <v>0</v>
      </c>
      <c r="O76" s="146">
        <f t="shared" si="13"/>
        <v>0</v>
      </c>
      <c r="P76" s="146">
        <v>0</v>
      </c>
      <c r="Q76" s="146">
        <f t="shared" si="14"/>
        <v>0</v>
      </c>
      <c r="R76" s="146"/>
      <c r="S76" s="146"/>
      <c r="T76" s="147">
        <v>0.34499999999999997</v>
      </c>
      <c r="U76" s="146">
        <f t="shared" si="15"/>
        <v>231.12</v>
      </c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119</v>
      </c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3">
      <c r="A77" s="139"/>
      <c r="B77" s="139"/>
      <c r="C77" s="180" t="s">
        <v>222</v>
      </c>
      <c r="D77" s="148"/>
      <c r="E77" s="154">
        <v>669.92521999999997</v>
      </c>
      <c r="F77" s="158"/>
      <c r="G77" s="158"/>
      <c r="H77" s="158"/>
      <c r="I77" s="158"/>
      <c r="J77" s="158"/>
      <c r="K77" s="158"/>
      <c r="L77" s="158"/>
      <c r="M77" s="158"/>
      <c r="N77" s="146"/>
      <c r="O77" s="146"/>
      <c r="P77" s="146"/>
      <c r="Q77" s="146"/>
      <c r="R77" s="146"/>
      <c r="S77" s="146"/>
      <c r="T77" s="147"/>
      <c r="U77" s="146"/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131</v>
      </c>
      <c r="AF77" s="138">
        <v>0</v>
      </c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3">
      <c r="A78" s="139">
        <v>35</v>
      </c>
      <c r="B78" s="139" t="s">
        <v>223</v>
      </c>
      <c r="C78" s="179" t="s">
        <v>224</v>
      </c>
      <c r="D78" s="145" t="s">
        <v>129</v>
      </c>
      <c r="E78" s="153">
        <v>1116.6942799999999</v>
      </c>
      <c r="F78" s="157">
        <f>H78+J78</f>
        <v>0</v>
      </c>
      <c r="G78" s="158">
        <f>ROUND(E78*F78,2)</f>
        <v>0</v>
      </c>
      <c r="H78" s="158"/>
      <c r="I78" s="158">
        <f>ROUND(E78*H78,2)</f>
        <v>0</v>
      </c>
      <c r="J78" s="158"/>
      <c r="K78" s="158">
        <f>ROUND(E78*J78,2)</f>
        <v>0</v>
      </c>
      <c r="L78" s="158">
        <v>21</v>
      </c>
      <c r="M78" s="158">
        <f>G78*(1+L78/100)</f>
        <v>0</v>
      </c>
      <c r="N78" s="146">
        <v>0</v>
      </c>
      <c r="O78" s="146">
        <f>ROUND(E78*N78,5)</f>
        <v>0</v>
      </c>
      <c r="P78" s="146">
        <v>0</v>
      </c>
      <c r="Q78" s="146">
        <f>ROUND(E78*P78,5)</f>
        <v>0</v>
      </c>
      <c r="R78" s="146"/>
      <c r="S78" s="146"/>
      <c r="T78" s="147">
        <v>1.0999999999999999E-2</v>
      </c>
      <c r="U78" s="146">
        <f>ROUND(E78*T78,2)</f>
        <v>12.28</v>
      </c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119</v>
      </c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3">
      <c r="A79" s="139"/>
      <c r="B79" s="139"/>
      <c r="C79" s="180" t="s">
        <v>225</v>
      </c>
      <c r="D79" s="148"/>
      <c r="E79" s="154">
        <v>666.92521999999997</v>
      </c>
      <c r="F79" s="158"/>
      <c r="G79" s="158"/>
      <c r="H79" s="158"/>
      <c r="I79" s="158"/>
      <c r="J79" s="158"/>
      <c r="K79" s="158"/>
      <c r="L79" s="158"/>
      <c r="M79" s="158"/>
      <c r="N79" s="146"/>
      <c r="O79" s="146"/>
      <c r="P79" s="146"/>
      <c r="Q79" s="146"/>
      <c r="R79" s="146"/>
      <c r="S79" s="146"/>
      <c r="T79" s="147"/>
      <c r="U79" s="146"/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131</v>
      </c>
      <c r="AF79" s="138">
        <v>0</v>
      </c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3">
      <c r="A80" s="139"/>
      <c r="B80" s="139"/>
      <c r="C80" s="180" t="s">
        <v>226</v>
      </c>
      <c r="D80" s="148"/>
      <c r="E80" s="154">
        <v>449.76906000000002</v>
      </c>
      <c r="F80" s="158"/>
      <c r="G80" s="158"/>
      <c r="H80" s="158"/>
      <c r="I80" s="158"/>
      <c r="J80" s="158"/>
      <c r="K80" s="158"/>
      <c r="L80" s="158"/>
      <c r="M80" s="158"/>
      <c r="N80" s="146"/>
      <c r="O80" s="146"/>
      <c r="P80" s="146"/>
      <c r="Q80" s="146"/>
      <c r="R80" s="146"/>
      <c r="S80" s="146"/>
      <c r="T80" s="147"/>
      <c r="U80" s="146"/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131</v>
      </c>
      <c r="AF80" s="138">
        <v>0</v>
      </c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3">
      <c r="A81" s="139">
        <v>36</v>
      </c>
      <c r="B81" s="139" t="s">
        <v>227</v>
      </c>
      <c r="C81" s="179" t="s">
        <v>228</v>
      </c>
      <c r="D81" s="145" t="s">
        <v>129</v>
      </c>
      <c r="E81" s="153">
        <v>449.76906000000002</v>
      </c>
      <c r="F81" s="157">
        <f>H81+J81</f>
        <v>0</v>
      </c>
      <c r="G81" s="158">
        <f>ROUND(E81*F81,2)</f>
        <v>0</v>
      </c>
      <c r="H81" s="158"/>
      <c r="I81" s="158">
        <f>ROUND(E81*H81,2)</f>
        <v>0</v>
      </c>
      <c r="J81" s="158"/>
      <c r="K81" s="158">
        <f>ROUND(E81*J81,2)</f>
        <v>0</v>
      </c>
      <c r="L81" s="158">
        <v>21</v>
      </c>
      <c r="M81" s="158">
        <f>G81*(1+L81/100)</f>
        <v>0</v>
      </c>
      <c r="N81" s="146">
        <v>0</v>
      </c>
      <c r="O81" s="146">
        <f>ROUND(E81*N81,5)</f>
        <v>0</v>
      </c>
      <c r="P81" s="146">
        <v>0</v>
      </c>
      <c r="Q81" s="146">
        <f>ROUND(E81*P81,5)</f>
        <v>0</v>
      </c>
      <c r="R81" s="146"/>
      <c r="S81" s="146"/>
      <c r="T81" s="147">
        <v>5.2999999999999999E-2</v>
      </c>
      <c r="U81" s="146">
        <f>ROUND(E81*T81,2)</f>
        <v>23.84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119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3">
      <c r="A82" s="139"/>
      <c r="B82" s="139"/>
      <c r="C82" s="180" t="s">
        <v>229</v>
      </c>
      <c r="D82" s="148"/>
      <c r="E82" s="154">
        <v>369.91025999999999</v>
      </c>
      <c r="F82" s="158"/>
      <c r="G82" s="158"/>
      <c r="H82" s="158"/>
      <c r="I82" s="158"/>
      <c r="J82" s="158"/>
      <c r="K82" s="158"/>
      <c r="L82" s="158"/>
      <c r="M82" s="158"/>
      <c r="N82" s="146"/>
      <c r="O82" s="146"/>
      <c r="P82" s="146"/>
      <c r="Q82" s="146"/>
      <c r="R82" s="146"/>
      <c r="S82" s="146"/>
      <c r="T82" s="147"/>
      <c r="U82" s="146"/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131</v>
      </c>
      <c r="AF82" s="138">
        <v>0</v>
      </c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1" x14ac:dyDescent="0.3">
      <c r="A83" s="139"/>
      <c r="B83" s="139"/>
      <c r="C83" s="180" t="s">
        <v>230</v>
      </c>
      <c r="D83" s="148"/>
      <c r="E83" s="154">
        <v>33.631799999999998</v>
      </c>
      <c r="F83" s="158"/>
      <c r="G83" s="158"/>
      <c r="H83" s="158"/>
      <c r="I83" s="158"/>
      <c r="J83" s="158"/>
      <c r="K83" s="158"/>
      <c r="L83" s="158"/>
      <c r="M83" s="158"/>
      <c r="N83" s="146"/>
      <c r="O83" s="146"/>
      <c r="P83" s="146"/>
      <c r="Q83" s="146"/>
      <c r="R83" s="146"/>
      <c r="S83" s="146"/>
      <c r="T83" s="147"/>
      <c r="U83" s="146"/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131</v>
      </c>
      <c r="AF83" s="138">
        <v>0</v>
      </c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3">
      <c r="A84" s="139"/>
      <c r="B84" s="139"/>
      <c r="C84" s="180" t="s">
        <v>231</v>
      </c>
      <c r="D84" s="148"/>
      <c r="E84" s="154">
        <v>46.226999999999997</v>
      </c>
      <c r="F84" s="158"/>
      <c r="G84" s="158"/>
      <c r="H84" s="158"/>
      <c r="I84" s="158"/>
      <c r="J84" s="158"/>
      <c r="K84" s="158"/>
      <c r="L84" s="158"/>
      <c r="M84" s="158"/>
      <c r="N84" s="146"/>
      <c r="O84" s="146"/>
      <c r="P84" s="146"/>
      <c r="Q84" s="146"/>
      <c r="R84" s="146"/>
      <c r="S84" s="146"/>
      <c r="T84" s="147"/>
      <c r="U84" s="146"/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131</v>
      </c>
      <c r="AF84" s="138">
        <v>0</v>
      </c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3">
      <c r="A85" s="139">
        <v>37</v>
      </c>
      <c r="B85" s="139" t="s">
        <v>232</v>
      </c>
      <c r="C85" s="179" t="s">
        <v>233</v>
      </c>
      <c r="D85" s="145" t="s">
        <v>129</v>
      </c>
      <c r="E85" s="153">
        <v>217.15616</v>
      </c>
      <c r="F85" s="157">
        <f>H85+J85</f>
        <v>0</v>
      </c>
      <c r="G85" s="158">
        <f>ROUND(E85*F85,2)</f>
        <v>0</v>
      </c>
      <c r="H85" s="158"/>
      <c r="I85" s="158">
        <f>ROUND(E85*H85,2)</f>
        <v>0</v>
      </c>
      <c r="J85" s="158"/>
      <c r="K85" s="158">
        <f>ROUND(E85*J85,2)</f>
        <v>0</v>
      </c>
      <c r="L85" s="158">
        <v>21</v>
      </c>
      <c r="M85" s="158">
        <f>G85*(1+L85/100)</f>
        <v>0</v>
      </c>
      <c r="N85" s="146">
        <v>0</v>
      </c>
      <c r="O85" s="146">
        <f>ROUND(E85*N85,5)</f>
        <v>0</v>
      </c>
      <c r="P85" s="146">
        <v>0</v>
      </c>
      <c r="Q85" s="146">
        <f>ROUND(E85*P85,5)</f>
        <v>0</v>
      </c>
      <c r="R85" s="146"/>
      <c r="S85" s="146"/>
      <c r="T85" s="147">
        <v>1.0999999999999999E-2</v>
      </c>
      <c r="U85" s="146">
        <f>ROUND(E85*T85,2)</f>
        <v>2.39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119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3">
      <c r="A86" s="139"/>
      <c r="B86" s="139"/>
      <c r="C86" s="180" t="s">
        <v>234</v>
      </c>
      <c r="D86" s="148"/>
      <c r="E86" s="154">
        <v>217.15616</v>
      </c>
      <c r="F86" s="158"/>
      <c r="G86" s="158"/>
      <c r="H86" s="158"/>
      <c r="I86" s="158"/>
      <c r="J86" s="158"/>
      <c r="K86" s="158"/>
      <c r="L86" s="158"/>
      <c r="M86" s="158"/>
      <c r="N86" s="146"/>
      <c r="O86" s="146"/>
      <c r="P86" s="146"/>
      <c r="Q86" s="146"/>
      <c r="R86" s="146"/>
      <c r="S86" s="146"/>
      <c r="T86" s="147"/>
      <c r="U86" s="146"/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131</v>
      </c>
      <c r="AF86" s="138">
        <v>0</v>
      </c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3">
      <c r="A87" s="139">
        <v>38</v>
      </c>
      <c r="B87" s="139" t="s">
        <v>235</v>
      </c>
      <c r="C87" s="179" t="s">
        <v>236</v>
      </c>
      <c r="D87" s="145" t="s">
        <v>129</v>
      </c>
      <c r="E87" s="153">
        <v>217.15616</v>
      </c>
      <c r="F87" s="157">
        <f>H87+J87</f>
        <v>0</v>
      </c>
      <c r="G87" s="158">
        <f>ROUND(E87*F87,2)</f>
        <v>0</v>
      </c>
      <c r="H87" s="158"/>
      <c r="I87" s="158">
        <f>ROUND(E87*H87,2)</f>
        <v>0</v>
      </c>
      <c r="J87" s="158"/>
      <c r="K87" s="158">
        <f>ROUND(E87*J87,2)</f>
        <v>0</v>
      </c>
      <c r="L87" s="158">
        <v>21</v>
      </c>
      <c r="M87" s="158">
        <f>G87*(1+L87/100)</f>
        <v>0</v>
      </c>
      <c r="N87" s="146">
        <v>0</v>
      </c>
      <c r="O87" s="146">
        <f>ROUND(E87*N87,5)</f>
        <v>0</v>
      </c>
      <c r="P87" s="146">
        <v>0</v>
      </c>
      <c r="Q87" s="146">
        <f>ROUND(E87*P87,5)</f>
        <v>0</v>
      </c>
      <c r="R87" s="146"/>
      <c r="S87" s="146"/>
      <c r="T87" s="147">
        <v>8.9999999999999993E-3</v>
      </c>
      <c r="U87" s="146">
        <f>ROUND(E87*T87,2)</f>
        <v>1.95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119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3">
      <c r="A88" s="139">
        <v>39</v>
      </c>
      <c r="B88" s="139" t="s">
        <v>237</v>
      </c>
      <c r="C88" s="179" t="s">
        <v>238</v>
      </c>
      <c r="D88" s="145" t="s">
        <v>129</v>
      </c>
      <c r="E88" s="153">
        <v>422.89569196078401</v>
      </c>
      <c r="F88" s="157">
        <f>H88+J88</f>
        <v>0</v>
      </c>
      <c r="G88" s="158">
        <f>ROUND(E88*F88,2)</f>
        <v>0</v>
      </c>
      <c r="H88" s="158"/>
      <c r="I88" s="158">
        <f>ROUND(E88*H88,2)</f>
        <v>0</v>
      </c>
      <c r="J88" s="158"/>
      <c r="K88" s="158">
        <f>ROUND(E88*J88,2)</f>
        <v>0</v>
      </c>
      <c r="L88" s="158">
        <v>21</v>
      </c>
      <c r="M88" s="158">
        <f>G88*(1+L88/100)</f>
        <v>0</v>
      </c>
      <c r="N88" s="146">
        <v>0</v>
      </c>
      <c r="O88" s="146">
        <f>ROUND(E88*N88,5)</f>
        <v>0</v>
      </c>
      <c r="P88" s="146">
        <v>0</v>
      </c>
      <c r="Q88" s="146">
        <f>ROUND(E88*P88,5)</f>
        <v>0</v>
      </c>
      <c r="R88" s="146"/>
      <c r="S88" s="146"/>
      <c r="T88" s="147">
        <v>0.20200000000000001</v>
      </c>
      <c r="U88" s="146">
        <f>ROUND(E88*T88,2)</f>
        <v>85.42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119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3">
      <c r="A89" s="139"/>
      <c r="B89" s="139"/>
      <c r="C89" s="180" t="s">
        <v>142</v>
      </c>
      <c r="D89" s="148"/>
      <c r="E89" s="154"/>
      <c r="F89" s="158"/>
      <c r="G89" s="158"/>
      <c r="H89" s="158"/>
      <c r="I89" s="158"/>
      <c r="J89" s="158"/>
      <c r="K89" s="158"/>
      <c r="L89" s="158"/>
      <c r="M89" s="158"/>
      <c r="N89" s="146"/>
      <c r="O89" s="146"/>
      <c r="P89" s="146"/>
      <c r="Q89" s="146"/>
      <c r="R89" s="146"/>
      <c r="S89" s="146"/>
      <c r="T89" s="147"/>
      <c r="U89" s="146"/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131</v>
      </c>
      <c r="AF89" s="138">
        <v>0</v>
      </c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ht="41.15" outlineLevel="1" x14ac:dyDescent="0.3">
      <c r="A90" s="139"/>
      <c r="B90" s="139"/>
      <c r="C90" s="180" t="s">
        <v>239</v>
      </c>
      <c r="D90" s="148"/>
      <c r="E90" s="154">
        <v>204.92681999999999</v>
      </c>
      <c r="F90" s="158"/>
      <c r="G90" s="158"/>
      <c r="H90" s="158"/>
      <c r="I90" s="158"/>
      <c r="J90" s="158"/>
      <c r="K90" s="158"/>
      <c r="L90" s="158"/>
      <c r="M90" s="158"/>
      <c r="N90" s="146"/>
      <c r="O90" s="146"/>
      <c r="P90" s="146"/>
      <c r="Q90" s="146"/>
      <c r="R90" s="146"/>
      <c r="S90" s="146"/>
      <c r="T90" s="147"/>
      <c r="U90" s="146"/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131</v>
      </c>
      <c r="AF90" s="138">
        <v>0</v>
      </c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ht="41.15" outlineLevel="1" x14ac:dyDescent="0.3">
      <c r="A91" s="139"/>
      <c r="B91" s="139"/>
      <c r="C91" s="180" t="s">
        <v>240</v>
      </c>
      <c r="D91" s="148"/>
      <c r="E91" s="154">
        <v>164.98343529411801</v>
      </c>
      <c r="F91" s="158"/>
      <c r="G91" s="158"/>
      <c r="H91" s="158"/>
      <c r="I91" s="158"/>
      <c r="J91" s="158"/>
      <c r="K91" s="158"/>
      <c r="L91" s="158"/>
      <c r="M91" s="158"/>
      <c r="N91" s="146"/>
      <c r="O91" s="146"/>
      <c r="P91" s="146"/>
      <c r="Q91" s="146"/>
      <c r="R91" s="146"/>
      <c r="S91" s="146"/>
      <c r="T91" s="147"/>
      <c r="U91" s="146"/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131</v>
      </c>
      <c r="AF91" s="138">
        <v>0</v>
      </c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3">
      <c r="A92" s="139"/>
      <c r="B92" s="139"/>
      <c r="C92" s="181" t="s">
        <v>241</v>
      </c>
      <c r="D92" s="149"/>
      <c r="E92" s="155">
        <v>369.91025529411797</v>
      </c>
      <c r="F92" s="158"/>
      <c r="G92" s="158"/>
      <c r="H92" s="158"/>
      <c r="I92" s="158"/>
      <c r="J92" s="158"/>
      <c r="K92" s="158"/>
      <c r="L92" s="158"/>
      <c r="M92" s="158"/>
      <c r="N92" s="146"/>
      <c r="O92" s="146"/>
      <c r="P92" s="146"/>
      <c r="Q92" s="146"/>
      <c r="R92" s="146"/>
      <c r="S92" s="146"/>
      <c r="T92" s="147"/>
      <c r="U92" s="146"/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131</v>
      </c>
      <c r="AF92" s="138">
        <v>1</v>
      </c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ht="20.6" outlineLevel="1" x14ac:dyDescent="0.3">
      <c r="A93" s="139"/>
      <c r="B93" s="139"/>
      <c r="C93" s="180" t="s">
        <v>242</v>
      </c>
      <c r="D93" s="148"/>
      <c r="E93" s="154">
        <v>39.825000000000003</v>
      </c>
      <c r="F93" s="158"/>
      <c r="G93" s="158"/>
      <c r="H93" s="158"/>
      <c r="I93" s="158"/>
      <c r="J93" s="158"/>
      <c r="K93" s="158"/>
      <c r="L93" s="158"/>
      <c r="M93" s="158"/>
      <c r="N93" s="146"/>
      <c r="O93" s="146"/>
      <c r="P93" s="146"/>
      <c r="Q93" s="146"/>
      <c r="R93" s="146"/>
      <c r="S93" s="146"/>
      <c r="T93" s="147"/>
      <c r="U93" s="146"/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131</v>
      </c>
      <c r="AF93" s="138">
        <v>0</v>
      </c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ht="20.6" outlineLevel="1" x14ac:dyDescent="0.3">
      <c r="A94" s="139"/>
      <c r="B94" s="139"/>
      <c r="C94" s="180" t="s">
        <v>243</v>
      </c>
      <c r="D94" s="148"/>
      <c r="E94" s="154">
        <v>6.4020000000000001</v>
      </c>
      <c r="F94" s="158"/>
      <c r="G94" s="158"/>
      <c r="H94" s="158"/>
      <c r="I94" s="158"/>
      <c r="J94" s="158"/>
      <c r="K94" s="158"/>
      <c r="L94" s="158"/>
      <c r="M94" s="158"/>
      <c r="N94" s="146"/>
      <c r="O94" s="146"/>
      <c r="P94" s="146"/>
      <c r="Q94" s="146"/>
      <c r="R94" s="146"/>
      <c r="S94" s="146"/>
      <c r="T94" s="147"/>
      <c r="U94" s="146"/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131</v>
      </c>
      <c r="AF94" s="138">
        <v>0</v>
      </c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3">
      <c r="A95" s="139"/>
      <c r="B95" s="139"/>
      <c r="C95" s="181" t="s">
        <v>241</v>
      </c>
      <c r="D95" s="149"/>
      <c r="E95" s="155">
        <v>46.226999999999997</v>
      </c>
      <c r="F95" s="158"/>
      <c r="G95" s="158"/>
      <c r="H95" s="158"/>
      <c r="I95" s="158"/>
      <c r="J95" s="158"/>
      <c r="K95" s="158"/>
      <c r="L95" s="158"/>
      <c r="M95" s="158"/>
      <c r="N95" s="146"/>
      <c r="O95" s="146"/>
      <c r="P95" s="146"/>
      <c r="Q95" s="146"/>
      <c r="R95" s="146"/>
      <c r="S95" s="146"/>
      <c r="T95" s="147"/>
      <c r="U95" s="146"/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131</v>
      </c>
      <c r="AF95" s="138">
        <v>1</v>
      </c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ht="20.6" outlineLevel="1" x14ac:dyDescent="0.3">
      <c r="A96" s="139"/>
      <c r="B96" s="139"/>
      <c r="C96" s="180" t="s">
        <v>244</v>
      </c>
      <c r="D96" s="148"/>
      <c r="E96" s="154">
        <v>3.972045</v>
      </c>
      <c r="F96" s="158"/>
      <c r="G96" s="158"/>
      <c r="H96" s="158"/>
      <c r="I96" s="158"/>
      <c r="J96" s="158"/>
      <c r="K96" s="158"/>
      <c r="L96" s="158"/>
      <c r="M96" s="158"/>
      <c r="N96" s="146"/>
      <c r="O96" s="146"/>
      <c r="P96" s="146"/>
      <c r="Q96" s="146"/>
      <c r="R96" s="146"/>
      <c r="S96" s="146"/>
      <c r="T96" s="147"/>
      <c r="U96" s="146"/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131</v>
      </c>
      <c r="AF96" s="138">
        <v>0</v>
      </c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ht="20.6" outlineLevel="1" x14ac:dyDescent="0.3">
      <c r="A97" s="139"/>
      <c r="B97" s="139"/>
      <c r="C97" s="180" t="s">
        <v>245</v>
      </c>
      <c r="D97" s="148"/>
      <c r="E97" s="154">
        <v>2.7863916666666699</v>
      </c>
      <c r="F97" s="158"/>
      <c r="G97" s="158"/>
      <c r="H97" s="158"/>
      <c r="I97" s="158"/>
      <c r="J97" s="158"/>
      <c r="K97" s="158"/>
      <c r="L97" s="158"/>
      <c r="M97" s="158"/>
      <c r="N97" s="146"/>
      <c r="O97" s="146"/>
      <c r="P97" s="146"/>
      <c r="Q97" s="146"/>
      <c r="R97" s="146"/>
      <c r="S97" s="146"/>
      <c r="T97" s="147"/>
      <c r="U97" s="146"/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131</v>
      </c>
      <c r="AF97" s="138">
        <v>0</v>
      </c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3">
      <c r="A98" s="139"/>
      <c r="B98" s="139"/>
      <c r="C98" s="181" t="s">
        <v>241</v>
      </c>
      <c r="D98" s="149"/>
      <c r="E98" s="155">
        <v>6.75843666666667</v>
      </c>
      <c r="F98" s="158"/>
      <c r="G98" s="158"/>
      <c r="H98" s="158"/>
      <c r="I98" s="158"/>
      <c r="J98" s="158"/>
      <c r="K98" s="158"/>
      <c r="L98" s="158"/>
      <c r="M98" s="158"/>
      <c r="N98" s="146"/>
      <c r="O98" s="146"/>
      <c r="P98" s="146"/>
      <c r="Q98" s="146"/>
      <c r="R98" s="146"/>
      <c r="S98" s="146"/>
      <c r="T98" s="147"/>
      <c r="U98" s="146"/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131</v>
      </c>
      <c r="AF98" s="138">
        <v>1</v>
      </c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3">
      <c r="A99" s="139">
        <v>40</v>
      </c>
      <c r="B99" s="139" t="s">
        <v>246</v>
      </c>
      <c r="C99" s="179" t="s">
        <v>247</v>
      </c>
      <c r="D99" s="145" t="s">
        <v>129</v>
      </c>
      <c r="E99" s="153">
        <v>112.52737999999999</v>
      </c>
      <c r="F99" s="157">
        <f>H99+J99</f>
        <v>0</v>
      </c>
      <c r="G99" s="158">
        <f>ROUND(E99*F99,2)</f>
        <v>0</v>
      </c>
      <c r="H99" s="158"/>
      <c r="I99" s="158">
        <f>ROUND(E99*H99,2)</f>
        <v>0</v>
      </c>
      <c r="J99" s="158"/>
      <c r="K99" s="158">
        <f>ROUND(E99*J99,2)</f>
        <v>0</v>
      </c>
      <c r="L99" s="158">
        <v>21</v>
      </c>
      <c r="M99" s="158">
        <f>G99*(1+L99/100)</f>
        <v>0</v>
      </c>
      <c r="N99" s="146">
        <v>0</v>
      </c>
      <c r="O99" s="146">
        <f>ROUND(E99*N99,5)</f>
        <v>0</v>
      </c>
      <c r="P99" s="146">
        <v>0</v>
      </c>
      <c r="Q99" s="146">
        <f>ROUND(E99*P99,5)</f>
        <v>0</v>
      </c>
      <c r="R99" s="146"/>
      <c r="S99" s="146"/>
      <c r="T99" s="147">
        <v>1.587</v>
      </c>
      <c r="U99" s="146">
        <f>ROUND(E99*T99,2)</f>
        <v>178.58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119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3">
      <c r="A100" s="139"/>
      <c r="B100" s="139"/>
      <c r="C100" s="180" t="s">
        <v>142</v>
      </c>
      <c r="D100" s="148"/>
      <c r="E100" s="154"/>
      <c r="F100" s="158"/>
      <c r="G100" s="158"/>
      <c r="H100" s="158"/>
      <c r="I100" s="158"/>
      <c r="J100" s="158"/>
      <c r="K100" s="158"/>
      <c r="L100" s="158"/>
      <c r="M100" s="158"/>
      <c r="N100" s="146"/>
      <c r="O100" s="146"/>
      <c r="P100" s="146"/>
      <c r="Q100" s="146"/>
      <c r="R100" s="146"/>
      <c r="S100" s="146"/>
      <c r="T100" s="147"/>
      <c r="U100" s="146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131</v>
      </c>
      <c r="AF100" s="138">
        <v>0</v>
      </c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ht="20.6" outlineLevel="1" x14ac:dyDescent="0.3">
      <c r="A101" s="139"/>
      <c r="B101" s="139"/>
      <c r="C101" s="180" t="s">
        <v>248</v>
      </c>
      <c r="D101" s="148"/>
      <c r="E101" s="154">
        <v>50.439036000000002</v>
      </c>
      <c r="F101" s="158"/>
      <c r="G101" s="158"/>
      <c r="H101" s="158"/>
      <c r="I101" s="158"/>
      <c r="J101" s="158"/>
      <c r="K101" s="158"/>
      <c r="L101" s="158"/>
      <c r="M101" s="158"/>
      <c r="N101" s="146"/>
      <c r="O101" s="146"/>
      <c r="P101" s="146"/>
      <c r="Q101" s="146"/>
      <c r="R101" s="146"/>
      <c r="S101" s="146"/>
      <c r="T101" s="147"/>
      <c r="U101" s="146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131</v>
      </c>
      <c r="AF101" s="138">
        <v>0</v>
      </c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3">
      <c r="A102" s="139"/>
      <c r="B102" s="139"/>
      <c r="C102" s="180" t="s">
        <v>249</v>
      </c>
      <c r="D102" s="148"/>
      <c r="E102" s="154">
        <v>48.955840000000002</v>
      </c>
      <c r="F102" s="158"/>
      <c r="G102" s="158"/>
      <c r="H102" s="158"/>
      <c r="I102" s="158"/>
      <c r="J102" s="158"/>
      <c r="K102" s="158"/>
      <c r="L102" s="158"/>
      <c r="M102" s="158"/>
      <c r="N102" s="146"/>
      <c r="O102" s="146"/>
      <c r="P102" s="146"/>
      <c r="Q102" s="146"/>
      <c r="R102" s="146"/>
      <c r="S102" s="146"/>
      <c r="T102" s="147"/>
      <c r="U102" s="146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131</v>
      </c>
      <c r="AF102" s="138">
        <v>0</v>
      </c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ht="20.6" outlineLevel="1" x14ac:dyDescent="0.3">
      <c r="A103" s="139"/>
      <c r="B103" s="139"/>
      <c r="C103" s="180" t="s">
        <v>250</v>
      </c>
      <c r="D103" s="148"/>
      <c r="E103" s="154">
        <v>2.0692140000000001</v>
      </c>
      <c r="F103" s="158"/>
      <c r="G103" s="158"/>
      <c r="H103" s="158"/>
      <c r="I103" s="158"/>
      <c r="J103" s="158"/>
      <c r="K103" s="158"/>
      <c r="L103" s="158"/>
      <c r="M103" s="158"/>
      <c r="N103" s="146"/>
      <c r="O103" s="146"/>
      <c r="P103" s="146"/>
      <c r="Q103" s="146"/>
      <c r="R103" s="146"/>
      <c r="S103" s="146"/>
      <c r="T103" s="147"/>
      <c r="U103" s="146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131</v>
      </c>
      <c r="AF103" s="138">
        <v>0</v>
      </c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ht="20.6" outlineLevel="1" x14ac:dyDescent="0.3">
      <c r="A104" s="139"/>
      <c r="B104" s="139"/>
      <c r="C104" s="180" t="s">
        <v>251</v>
      </c>
      <c r="D104" s="148"/>
      <c r="E104" s="154">
        <v>2.9300899999999999</v>
      </c>
      <c r="F104" s="158"/>
      <c r="G104" s="158"/>
      <c r="H104" s="158"/>
      <c r="I104" s="158"/>
      <c r="J104" s="158"/>
      <c r="K104" s="158"/>
      <c r="L104" s="158"/>
      <c r="M104" s="158"/>
      <c r="N104" s="146"/>
      <c r="O104" s="146"/>
      <c r="P104" s="146"/>
      <c r="Q104" s="146"/>
      <c r="R104" s="146"/>
      <c r="S104" s="146"/>
      <c r="T104" s="147"/>
      <c r="U104" s="146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131</v>
      </c>
      <c r="AF104" s="138">
        <v>0</v>
      </c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3">
      <c r="A105" s="139"/>
      <c r="B105" s="139"/>
      <c r="C105" s="180" t="s">
        <v>252</v>
      </c>
      <c r="D105" s="148"/>
      <c r="E105" s="154">
        <v>6.4673999999999996</v>
      </c>
      <c r="F105" s="158"/>
      <c r="G105" s="158"/>
      <c r="H105" s="158"/>
      <c r="I105" s="158"/>
      <c r="J105" s="158"/>
      <c r="K105" s="158"/>
      <c r="L105" s="158"/>
      <c r="M105" s="158"/>
      <c r="N105" s="146"/>
      <c r="O105" s="146"/>
      <c r="P105" s="146"/>
      <c r="Q105" s="146"/>
      <c r="R105" s="146"/>
      <c r="S105" s="146"/>
      <c r="T105" s="147"/>
      <c r="U105" s="146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131</v>
      </c>
      <c r="AF105" s="138">
        <v>0</v>
      </c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3">
      <c r="A106" s="139"/>
      <c r="B106" s="139"/>
      <c r="C106" s="180" t="s">
        <v>253</v>
      </c>
      <c r="D106" s="148"/>
      <c r="E106" s="154">
        <v>1.0371999999999999</v>
      </c>
      <c r="F106" s="158"/>
      <c r="G106" s="158"/>
      <c r="H106" s="158"/>
      <c r="I106" s="158"/>
      <c r="J106" s="158"/>
      <c r="K106" s="158"/>
      <c r="L106" s="158"/>
      <c r="M106" s="158"/>
      <c r="N106" s="146"/>
      <c r="O106" s="146"/>
      <c r="P106" s="146"/>
      <c r="Q106" s="146"/>
      <c r="R106" s="146"/>
      <c r="S106" s="146"/>
      <c r="T106" s="147"/>
      <c r="U106" s="146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131</v>
      </c>
      <c r="AF106" s="138">
        <v>0</v>
      </c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ht="20.6" outlineLevel="1" x14ac:dyDescent="0.3">
      <c r="A107" s="139"/>
      <c r="B107" s="139"/>
      <c r="C107" s="180" t="s">
        <v>254</v>
      </c>
      <c r="D107" s="148"/>
      <c r="E107" s="154">
        <v>0.62860000000000005</v>
      </c>
      <c r="F107" s="158"/>
      <c r="G107" s="158"/>
      <c r="H107" s="158"/>
      <c r="I107" s="158"/>
      <c r="J107" s="158"/>
      <c r="K107" s="158"/>
      <c r="L107" s="158"/>
      <c r="M107" s="158"/>
      <c r="N107" s="146"/>
      <c r="O107" s="146"/>
      <c r="P107" s="146"/>
      <c r="Q107" s="146"/>
      <c r="R107" s="146"/>
      <c r="S107" s="146"/>
      <c r="T107" s="147"/>
      <c r="U107" s="146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131</v>
      </c>
      <c r="AF107" s="138">
        <v>0</v>
      </c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3">
      <c r="A108" s="139">
        <v>41</v>
      </c>
      <c r="B108" s="139" t="s">
        <v>255</v>
      </c>
      <c r="C108" s="179" t="s">
        <v>256</v>
      </c>
      <c r="D108" s="145" t="s">
        <v>129</v>
      </c>
      <c r="E108" s="153">
        <v>50.612109217499999</v>
      </c>
      <c r="F108" s="157">
        <f>H108+J108</f>
        <v>0</v>
      </c>
      <c r="G108" s="158">
        <f>ROUND(E108*F108,2)</f>
        <v>0</v>
      </c>
      <c r="H108" s="158"/>
      <c r="I108" s="158">
        <f>ROUND(E108*H108,2)</f>
        <v>0</v>
      </c>
      <c r="J108" s="158"/>
      <c r="K108" s="158">
        <f>ROUND(E108*J108,2)</f>
        <v>0</v>
      </c>
      <c r="L108" s="158">
        <v>21</v>
      </c>
      <c r="M108" s="158">
        <f>G108*(1+L108/100)</f>
        <v>0</v>
      </c>
      <c r="N108" s="146">
        <v>0</v>
      </c>
      <c r="O108" s="146">
        <f>ROUND(E108*N108,5)</f>
        <v>0</v>
      </c>
      <c r="P108" s="146">
        <v>0</v>
      </c>
      <c r="Q108" s="146">
        <f>ROUND(E108*P108,5)</f>
        <v>0</v>
      </c>
      <c r="R108" s="146"/>
      <c r="S108" s="146"/>
      <c r="T108" s="147">
        <v>2.1949999999999998</v>
      </c>
      <c r="U108" s="146">
        <f>ROUND(E108*T108,2)</f>
        <v>111.09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119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3">
      <c r="A109" s="139"/>
      <c r="B109" s="139"/>
      <c r="C109" s="180" t="s">
        <v>257</v>
      </c>
      <c r="D109" s="148"/>
      <c r="E109" s="154"/>
      <c r="F109" s="158"/>
      <c r="G109" s="158"/>
      <c r="H109" s="158"/>
      <c r="I109" s="158"/>
      <c r="J109" s="158"/>
      <c r="K109" s="158"/>
      <c r="L109" s="158"/>
      <c r="M109" s="158"/>
      <c r="N109" s="146"/>
      <c r="O109" s="146"/>
      <c r="P109" s="146"/>
      <c r="Q109" s="146"/>
      <c r="R109" s="146"/>
      <c r="S109" s="146"/>
      <c r="T109" s="147"/>
      <c r="U109" s="146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131</v>
      </c>
      <c r="AF109" s="138">
        <v>0</v>
      </c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ht="20.6" outlineLevel="1" x14ac:dyDescent="0.3">
      <c r="A110" s="139"/>
      <c r="B110" s="139"/>
      <c r="C110" s="180" t="s">
        <v>258</v>
      </c>
      <c r="D110" s="148"/>
      <c r="E110" s="154">
        <v>8.3505284999999994</v>
      </c>
      <c r="F110" s="158"/>
      <c r="G110" s="158"/>
      <c r="H110" s="158"/>
      <c r="I110" s="158"/>
      <c r="J110" s="158"/>
      <c r="K110" s="158"/>
      <c r="L110" s="158"/>
      <c r="M110" s="158"/>
      <c r="N110" s="146"/>
      <c r="O110" s="146"/>
      <c r="P110" s="146"/>
      <c r="Q110" s="146"/>
      <c r="R110" s="146"/>
      <c r="S110" s="146"/>
      <c r="T110" s="147"/>
      <c r="U110" s="146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131</v>
      </c>
      <c r="AF110" s="138">
        <v>0</v>
      </c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ht="20.6" outlineLevel="1" x14ac:dyDescent="0.3">
      <c r="A111" s="139"/>
      <c r="B111" s="139"/>
      <c r="C111" s="180" t="s">
        <v>259</v>
      </c>
      <c r="D111" s="148"/>
      <c r="E111" s="154">
        <v>16.637746499999999</v>
      </c>
      <c r="F111" s="158"/>
      <c r="G111" s="158"/>
      <c r="H111" s="158"/>
      <c r="I111" s="158"/>
      <c r="J111" s="158"/>
      <c r="K111" s="158"/>
      <c r="L111" s="158"/>
      <c r="M111" s="158"/>
      <c r="N111" s="146"/>
      <c r="O111" s="146"/>
      <c r="P111" s="146"/>
      <c r="Q111" s="146"/>
      <c r="R111" s="146"/>
      <c r="S111" s="146"/>
      <c r="T111" s="147"/>
      <c r="U111" s="146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131</v>
      </c>
      <c r="AF111" s="138">
        <v>0</v>
      </c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ht="20.6" outlineLevel="1" x14ac:dyDescent="0.3">
      <c r="A112" s="139"/>
      <c r="B112" s="139"/>
      <c r="C112" s="180" t="s">
        <v>260</v>
      </c>
      <c r="D112" s="148"/>
      <c r="E112" s="154">
        <v>8.6435294999999996</v>
      </c>
      <c r="F112" s="158"/>
      <c r="G112" s="158"/>
      <c r="H112" s="158"/>
      <c r="I112" s="158"/>
      <c r="J112" s="158"/>
      <c r="K112" s="158"/>
      <c r="L112" s="158"/>
      <c r="M112" s="158"/>
      <c r="N112" s="146"/>
      <c r="O112" s="146"/>
      <c r="P112" s="146"/>
      <c r="Q112" s="146"/>
      <c r="R112" s="146"/>
      <c r="S112" s="146"/>
      <c r="T112" s="147"/>
      <c r="U112" s="146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131</v>
      </c>
      <c r="AF112" s="138">
        <v>0</v>
      </c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3">
      <c r="A113" s="139"/>
      <c r="B113" s="139"/>
      <c r="C113" s="181" t="s">
        <v>241</v>
      </c>
      <c r="D113" s="149"/>
      <c r="E113" s="155">
        <v>33.631804500000001</v>
      </c>
      <c r="F113" s="158"/>
      <c r="G113" s="158"/>
      <c r="H113" s="158"/>
      <c r="I113" s="158"/>
      <c r="J113" s="158"/>
      <c r="K113" s="158"/>
      <c r="L113" s="158"/>
      <c r="M113" s="158"/>
      <c r="N113" s="146"/>
      <c r="O113" s="146"/>
      <c r="P113" s="146"/>
      <c r="Q113" s="146"/>
      <c r="R113" s="146"/>
      <c r="S113" s="146"/>
      <c r="T113" s="147"/>
      <c r="U113" s="146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131</v>
      </c>
      <c r="AF113" s="138">
        <v>1</v>
      </c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3">
      <c r="A114" s="139"/>
      <c r="B114" s="139"/>
      <c r="C114" s="180" t="s">
        <v>261</v>
      </c>
      <c r="D114" s="148"/>
      <c r="E114" s="154"/>
      <c r="F114" s="158"/>
      <c r="G114" s="158"/>
      <c r="H114" s="158"/>
      <c r="I114" s="158"/>
      <c r="J114" s="158"/>
      <c r="K114" s="158"/>
      <c r="L114" s="158"/>
      <c r="M114" s="158"/>
      <c r="N114" s="146"/>
      <c r="O114" s="146"/>
      <c r="P114" s="146"/>
      <c r="Q114" s="146"/>
      <c r="R114" s="146"/>
      <c r="S114" s="146"/>
      <c r="T114" s="147"/>
      <c r="U114" s="146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131</v>
      </c>
      <c r="AF114" s="138">
        <v>0</v>
      </c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ht="20.6" outlineLevel="1" x14ac:dyDescent="0.3">
      <c r="A115" s="139"/>
      <c r="B115" s="139"/>
      <c r="C115" s="180" t="s">
        <v>262</v>
      </c>
      <c r="D115" s="148"/>
      <c r="E115" s="154">
        <v>7.3945540000000003</v>
      </c>
      <c r="F115" s="158"/>
      <c r="G115" s="158"/>
      <c r="H115" s="158"/>
      <c r="I115" s="158"/>
      <c r="J115" s="158"/>
      <c r="K115" s="158"/>
      <c r="L115" s="158"/>
      <c r="M115" s="158"/>
      <c r="N115" s="146"/>
      <c r="O115" s="146"/>
      <c r="P115" s="146"/>
      <c r="Q115" s="146"/>
      <c r="R115" s="146"/>
      <c r="S115" s="146"/>
      <c r="T115" s="147"/>
      <c r="U115" s="146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131</v>
      </c>
      <c r="AF115" s="138">
        <v>0</v>
      </c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ht="20.6" outlineLevel="1" x14ac:dyDescent="0.3">
      <c r="A116" s="139"/>
      <c r="B116" s="139"/>
      <c r="C116" s="180" t="s">
        <v>263</v>
      </c>
      <c r="D116" s="148"/>
      <c r="E116" s="154">
        <v>5.3670150000000003</v>
      </c>
      <c r="F116" s="158"/>
      <c r="G116" s="158"/>
      <c r="H116" s="158"/>
      <c r="I116" s="158"/>
      <c r="J116" s="158"/>
      <c r="K116" s="158"/>
      <c r="L116" s="158"/>
      <c r="M116" s="158"/>
      <c r="N116" s="146"/>
      <c r="O116" s="146"/>
      <c r="P116" s="146"/>
      <c r="Q116" s="146"/>
      <c r="R116" s="146"/>
      <c r="S116" s="146"/>
      <c r="T116" s="147"/>
      <c r="U116" s="146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131</v>
      </c>
      <c r="AF116" s="138">
        <v>0</v>
      </c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3">
      <c r="A117" s="139"/>
      <c r="B117" s="139"/>
      <c r="C117" s="181" t="s">
        <v>241</v>
      </c>
      <c r="D117" s="149"/>
      <c r="E117" s="155">
        <v>12.761569</v>
      </c>
      <c r="F117" s="158"/>
      <c r="G117" s="158"/>
      <c r="H117" s="158"/>
      <c r="I117" s="158"/>
      <c r="J117" s="158"/>
      <c r="K117" s="158"/>
      <c r="L117" s="158"/>
      <c r="M117" s="158"/>
      <c r="N117" s="146"/>
      <c r="O117" s="146"/>
      <c r="P117" s="146"/>
      <c r="Q117" s="146"/>
      <c r="R117" s="146"/>
      <c r="S117" s="146"/>
      <c r="T117" s="147"/>
      <c r="U117" s="146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131</v>
      </c>
      <c r="AF117" s="138">
        <v>1</v>
      </c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ht="20.6" outlineLevel="1" x14ac:dyDescent="0.3">
      <c r="A118" s="139"/>
      <c r="B118" s="139"/>
      <c r="C118" s="180" t="s">
        <v>264</v>
      </c>
      <c r="D118" s="148"/>
      <c r="E118" s="154">
        <v>4.8473357175</v>
      </c>
      <c r="F118" s="158"/>
      <c r="G118" s="158"/>
      <c r="H118" s="158"/>
      <c r="I118" s="158"/>
      <c r="J118" s="158"/>
      <c r="K118" s="158"/>
      <c r="L118" s="158"/>
      <c r="M118" s="158"/>
      <c r="N118" s="146"/>
      <c r="O118" s="146"/>
      <c r="P118" s="146"/>
      <c r="Q118" s="146"/>
      <c r="R118" s="146"/>
      <c r="S118" s="146"/>
      <c r="T118" s="147"/>
      <c r="U118" s="146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131</v>
      </c>
      <c r="AF118" s="138">
        <v>0</v>
      </c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ht="20.6" outlineLevel="1" x14ac:dyDescent="0.3">
      <c r="A119" s="139"/>
      <c r="B119" s="139"/>
      <c r="C119" s="180" t="s">
        <v>265</v>
      </c>
      <c r="D119" s="148"/>
      <c r="E119" s="154">
        <v>-0.62860000000000005</v>
      </c>
      <c r="F119" s="158"/>
      <c r="G119" s="158"/>
      <c r="H119" s="158"/>
      <c r="I119" s="158"/>
      <c r="J119" s="158"/>
      <c r="K119" s="158"/>
      <c r="L119" s="158"/>
      <c r="M119" s="158"/>
      <c r="N119" s="146"/>
      <c r="O119" s="146"/>
      <c r="P119" s="146"/>
      <c r="Q119" s="146"/>
      <c r="R119" s="146"/>
      <c r="S119" s="146"/>
      <c r="T119" s="147"/>
      <c r="U119" s="146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131</v>
      </c>
      <c r="AF119" s="138">
        <v>0</v>
      </c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3">
      <c r="A120" s="139"/>
      <c r="B120" s="139"/>
      <c r="C120" s="181" t="s">
        <v>241</v>
      </c>
      <c r="D120" s="149"/>
      <c r="E120" s="155">
        <v>4.2187357175000004</v>
      </c>
      <c r="F120" s="158"/>
      <c r="G120" s="158"/>
      <c r="H120" s="158"/>
      <c r="I120" s="158"/>
      <c r="J120" s="158"/>
      <c r="K120" s="158"/>
      <c r="L120" s="158"/>
      <c r="M120" s="158"/>
      <c r="N120" s="146"/>
      <c r="O120" s="146"/>
      <c r="P120" s="146"/>
      <c r="Q120" s="146"/>
      <c r="R120" s="146"/>
      <c r="S120" s="146"/>
      <c r="T120" s="147"/>
      <c r="U120" s="146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131</v>
      </c>
      <c r="AF120" s="138">
        <v>1</v>
      </c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3">
      <c r="A121" s="139">
        <v>42</v>
      </c>
      <c r="B121" s="139" t="s">
        <v>266</v>
      </c>
      <c r="C121" s="179" t="s">
        <v>267</v>
      </c>
      <c r="D121" s="145" t="s">
        <v>173</v>
      </c>
      <c r="E121" s="153">
        <v>1745</v>
      </c>
      <c r="F121" s="157">
        <f>H121+J121</f>
        <v>0</v>
      </c>
      <c r="G121" s="158">
        <f>ROUND(E121*F121,2)</f>
        <v>0</v>
      </c>
      <c r="H121" s="158"/>
      <c r="I121" s="158">
        <f>ROUND(E121*H121,2)</f>
        <v>0</v>
      </c>
      <c r="J121" s="158"/>
      <c r="K121" s="158">
        <f>ROUND(E121*J121,2)</f>
        <v>0</v>
      </c>
      <c r="L121" s="158">
        <v>21</v>
      </c>
      <c r="M121" s="158">
        <f>G121*(1+L121/100)</f>
        <v>0</v>
      </c>
      <c r="N121" s="146">
        <v>0</v>
      </c>
      <c r="O121" s="146">
        <f>ROUND(E121*N121,5)</f>
        <v>0</v>
      </c>
      <c r="P121" s="146">
        <v>0</v>
      </c>
      <c r="Q121" s="146">
        <f>ROUND(E121*P121,5)</f>
        <v>0</v>
      </c>
      <c r="R121" s="146"/>
      <c r="S121" s="146"/>
      <c r="T121" s="147">
        <v>2.1000000000000001E-2</v>
      </c>
      <c r="U121" s="146">
        <f>ROUND(E121*T121,2)</f>
        <v>36.65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119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3">
      <c r="A122" s="139">
        <v>43</v>
      </c>
      <c r="B122" s="139" t="s">
        <v>268</v>
      </c>
      <c r="C122" s="179" t="s">
        <v>269</v>
      </c>
      <c r="D122" s="145" t="s">
        <v>173</v>
      </c>
      <c r="E122" s="153">
        <v>275.42399999999998</v>
      </c>
      <c r="F122" s="157">
        <f>H122+J122</f>
        <v>0</v>
      </c>
      <c r="G122" s="158">
        <f>ROUND(E122*F122,2)</f>
        <v>0</v>
      </c>
      <c r="H122" s="158"/>
      <c r="I122" s="158">
        <f>ROUND(E122*H122,2)</f>
        <v>0</v>
      </c>
      <c r="J122" s="158"/>
      <c r="K122" s="158">
        <f>ROUND(E122*J122,2)</f>
        <v>0</v>
      </c>
      <c r="L122" s="158">
        <v>21</v>
      </c>
      <c r="M122" s="158">
        <f>G122*(1+L122/100)</f>
        <v>0</v>
      </c>
      <c r="N122" s="146">
        <v>0</v>
      </c>
      <c r="O122" s="146">
        <f>ROUND(E122*N122,5)</f>
        <v>0</v>
      </c>
      <c r="P122" s="146">
        <v>0</v>
      </c>
      <c r="Q122" s="146">
        <f>ROUND(E122*P122,5)</f>
        <v>0</v>
      </c>
      <c r="R122" s="146"/>
      <c r="S122" s="146"/>
      <c r="T122" s="147">
        <v>1.7999999999999999E-2</v>
      </c>
      <c r="U122" s="146">
        <f>ROUND(E122*T122,2)</f>
        <v>4.96</v>
      </c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119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3">
      <c r="A123" s="139"/>
      <c r="B123" s="139"/>
      <c r="C123" s="180" t="s">
        <v>270</v>
      </c>
      <c r="D123" s="148"/>
      <c r="E123" s="154">
        <v>221.43</v>
      </c>
      <c r="F123" s="158"/>
      <c r="G123" s="158"/>
      <c r="H123" s="158"/>
      <c r="I123" s="158"/>
      <c r="J123" s="158"/>
      <c r="K123" s="158"/>
      <c r="L123" s="158"/>
      <c r="M123" s="158"/>
      <c r="N123" s="146"/>
      <c r="O123" s="146"/>
      <c r="P123" s="146"/>
      <c r="Q123" s="146"/>
      <c r="R123" s="146"/>
      <c r="S123" s="146"/>
      <c r="T123" s="147"/>
      <c r="U123" s="146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131</v>
      </c>
      <c r="AF123" s="138">
        <v>0</v>
      </c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3">
      <c r="A124" s="139"/>
      <c r="B124" s="139"/>
      <c r="C124" s="180" t="s">
        <v>271</v>
      </c>
      <c r="D124" s="148"/>
      <c r="E124" s="154">
        <v>34.29</v>
      </c>
      <c r="F124" s="158"/>
      <c r="G124" s="158"/>
      <c r="H124" s="158"/>
      <c r="I124" s="158"/>
      <c r="J124" s="158"/>
      <c r="K124" s="158"/>
      <c r="L124" s="158"/>
      <c r="M124" s="158"/>
      <c r="N124" s="146"/>
      <c r="O124" s="146"/>
      <c r="P124" s="146"/>
      <c r="Q124" s="146"/>
      <c r="R124" s="146"/>
      <c r="S124" s="146"/>
      <c r="T124" s="147"/>
      <c r="U124" s="146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131</v>
      </c>
      <c r="AF124" s="138">
        <v>0</v>
      </c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3">
      <c r="A125" s="139"/>
      <c r="B125" s="139"/>
      <c r="C125" s="180" t="s">
        <v>272</v>
      </c>
      <c r="D125" s="148"/>
      <c r="E125" s="154">
        <v>4.0039999999999996</v>
      </c>
      <c r="F125" s="158"/>
      <c r="G125" s="158"/>
      <c r="H125" s="158"/>
      <c r="I125" s="158"/>
      <c r="J125" s="158"/>
      <c r="K125" s="158"/>
      <c r="L125" s="158"/>
      <c r="M125" s="158"/>
      <c r="N125" s="146"/>
      <c r="O125" s="146"/>
      <c r="P125" s="146"/>
      <c r="Q125" s="146"/>
      <c r="R125" s="146"/>
      <c r="S125" s="146"/>
      <c r="T125" s="147"/>
      <c r="U125" s="146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131</v>
      </c>
      <c r="AF125" s="138">
        <v>0</v>
      </c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3">
      <c r="A126" s="139"/>
      <c r="B126" s="139"/>
      <c r="C126" s="180" t="s">
        <v>273</v>
      </c>
      <c r="D126" s="148"/>
      <c r="E126" s="154">
        <v>13.5</v>
      </c>
      <c r="F126" s="158"/>
      <c r="G126" s="158"/>
      <c r="H126" s="158"/>
      <c r="I126" s="158"/>
      <c r="J126" s="158"/>
      <c r="K126" s="158"/>
      <c r="L126" s="158"/>
      <c r="M126" s="158"/>
      <c r="N126" s="146"/>
      <c r="O126" s="146"/>
      <c r="P126" s="146"/>
      <c r="Q126" s="146"/>
      <c r="R126" s="146"/>
      <c r="S126" s="146"/>
      <c r="T126" s="147"/>
      <c r="U126" s="146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131</v>
      </c>
      <c r="AF126" s="138">
        <v>0</v>
      </c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3">
      <c r="A127" s="139"/>
      <c r="B127" s="139"/>
      <c r="C127" s="180" t="s">
        <v>274</v>
      </c>
      <c r="D127" s="148"/>
      <c r="E127" s="154">
        <v>2.2000000000000002</v>
      </c>
      <c r="F127" s="158"/>
      <c r="G127" s="158"/>
      <c r="H127" s="158"/>
      <c r="I127" s="158"/>
      <c r="J127" s="158"/>
      <c r="K127" s="158"/>
      <c r="L127" s="158"/>
      <c r="M127" s="158"/>
      <c r="N127" s="146"/>
      <c r="O127" s="146"/>
      <c r="P127" s="146"/>
      <c r="Q127" s="146"/>
      <c r="R127" s="146"/>
      <c r="S127" s="146"/>
      <c r="T127" s="147"/>
      <c r="U127" s="146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131</v>
      </c>
      <c r="AF127" s="138">
        <v>0</v>
      </c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3">
      <c r="A128" s="139">
        <v>44</v>
      </c>
      <c r="B128" s="139" t="s">
        <v>275</v>
      </c>
      <c r="C128" s="179" t="s">
        <v>276</v>
      </c>
      <c r="D128" s="145" t="s">
        <v>173</v>
      </c>
      <c r="E128" s="153">
        <v>1745</v>
      </c>
      <c r="F128" s="157">
        <f>H128+J128</f>
        <v>0</v>
      </c>
      <c r="G128" s="158">
        <f>ROUND(E128*F128,2)</f>
        <v>0</v>
      </c>
      <c r="H128" s="158"/>
      <c r="I128" s="158">
        <f>ROUND(E128*H128,2)</f>
        <v>0</v>
      </c>
      <c r="J128" s="158"/>
      <c r="K128" s="158">
        <f>ROUND(E128*J128,2)</f>
        <v>0</v>
      </c>
      <c r="L128" s="158">
        <v>21</v>
      </c>
      <c r="M128" s="158">
        <f>G128*(1+L128/100)</f>
        <v>0</v>
      </c>
      <c r="N128" s="146">
        <v>0</v>
      </c>
      <c r="O128" s="146">
        <f>ROUND(E128*N128,5)</f>
        <v>0</v>
      </c>
      <c r="P128" s="146">
        <v>0</v>
      </c>
      <c r="Q128" s="146">
        <f>ROUND(E128*P128,5)</f>
        <v>0</v>
      </c>
      <c r="R128" s="146"/>
      <c r="S128" s="146"/>
      <c r="T128" s="147">
        <v>0.13</v>
      </c>
      <c r="U128" s="146">
        <f>ROUND(E128*T128,2)</f>
        <v>226.85</v>
      </c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119</v>
      </c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3">
      <c r="A129" s="139">
        <v>45</v>
      </c>
      <c r="B129" s="139" t="s">
        <v>277</v>
      </c>
      <c r="C129" s="179" t="s">
        <v>278</v>
      </c>
      <c r="D129" s="145" t="s">
        <v>173</v>
      </c>
      <c r="E129" s="153">
        <v>1745</v>
      </c>
      <c r="F129" s="157">
        <f>H129+J129</f>
        <v>0</v>
      </c>
      <c r="G129" s="158">
        <f>ROUND(E129*F129,2)</f>
        <v>0</v>
      </c>
      <c r="H129" s="158"/>
      <c r="I129" s="158">
        <f>ROUND(E129*H129,2)</f>
        <v>0</v>
      </c>
      <c r="J129" s="158"/>
      <c r="K129" s="158">
        <f>ROUND(E129*J129,2)</f>
        <v>0</v>
      </c>
      <c r="L129" s="158">
        <v>21</v>
      </c>
      <c r="M129" s="158">
        <f>G129*(1+L129/100)</f>
        <v>0</v>
      </c>
      <c r="N129" s="146">
        <v>0</v>
      </c>
      <c r="O129" s="146">
        <f>ROUND(E129*N129,5)</f>
        <v>0</v>
      </c>
      <c r="P129" s="146">
        <v>0</v>
      </c>
      <c r="Q129" s="146">
        <f>ROUND(E129*P129,5)</f>
        <v>0</v>
      </c>
      <c r="R129" s="146"/>
      <c r="S129" s="146"/>
      <c r="T129" s="147">
        <v>0.09</v>
      </c>
      <c r="U129" s="146">
        <f>ROUND(E129*T129,2)</f>
        <v>157.05000000000001</v>
      </c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119</v>
      </c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3">
      <c r="A130" s="139">
        <v>46</v>
      </c>
      <c r="B130" s="139" t="s">
        <v>279</v>
      </c>
      <c r="C130" s="179" t="s">
        <v>280</v>
      </c>
      <c r="D130" s="145" t="s">
        <v>281</v>
      </c>
      <c r="E130" s="153">
        <v>202.549284</v>
      </c>
      <c r="F130" s="157">
        <f>H130+J130</f>
        <v>0</v>
      </c>
      <c r="G130" s="158">
        <f>ROUND(E130*F130,2)</f>
        <v>0</v>
      </c>
      <c r="H130" s="158"/>
      <c r="I130" s="158">
        <f>ROUND(E130*H130,2)</f>
        <v>0</v>
      </c>
      <c r="J130" s="158"/>
      <c r="K130" s="158">
        <f>ROUND(E130*J130,2)</f>
        <v>0</v>
      </c>
      <c r="L130" s="158">
        <v>21</v>
      </c>
      <c r="M130" s="158">
        <f>G130*(1+L130/100)</f>
        <v>0</v>
      </c>
      <c r="N130" s="146">
        <v>1</v>
      </c>
      <c r="O130" s="146">
        <f>ROUND(E130*N130,5)</f>
        <v>202.54928000000001</v>
      </c>
      <c r="P130" s="146">
        <v>0</v>
      </c>
      <c r="Q130" s="146">
        <f>ROUND(E130*P130,5)</f>
        <v>0</v>
      </c>
      <c r="R130" s="146"/>
      <c r="S130" s="146"/>
      <c r="T130" s="147">
        <v>0</v>
      </c>
      <c r="U130" s="146">
        <f>ROUND(E130*T130,2)</f>
        <v>0</v>
      </c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123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3">
      <c r="A131" s="139"/>
      <c r="B131" s="139"/>
      <c r="C131" s="180" t="s">
        <v>282</v>
      </c>
      <c r="D131" s="148"/>
      <c r="E131" s="154">
        <v>202.549284</v>
      </c>
      <c r="F131" s="158"/>
      <c r="G131" s="158"/>
      <c r="H131" s="158"/>
      <c r="I131" s="158"/>
      <c r="J131" s="158"/>
      <c r="K131" s="158"/>
      <c r="L131" s="158"/>
      <c r="M131" s="158"/>
      <c r="N131" s="146"/>
      <c r="O131" s="146"/>
      <c r="P131" s="146"/>
      <c r="Q131" s="146"/>
      <c r="R131" s="146"/>
      <c r="S131" s="146"/>
      <c r="T131" s="147"/>
      <c r="U131" s="146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131</v>
      </c>
      <c r="AF131" s="138">
        <v>0</v>
      </c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3">
      <c r="A132" s="139">
        <v>47</v>
      </c>
      <c r="B132" s="139" t="s">
        <v>283</v>
      </c>
      <c r="C132" s="179" t="s">
        <v>284</v>
      </c>
      <c r="D132" s="145" t="s">
        <v>281</v>
      </c>
      <c r="E132" s="153">
        <v>19.758924</v>
      </c>
      <c r="F132" s="157">
        <f>H132+J132</f>
        <v>0</v>
      </c>
      <c r="G132" s="158">
        <f>ROUND(E132*F132,2)</f>
        <v>0</v>
      </c>
      <c r="H132" s="158"/>
      <c r="I132" s="158">
        <f>ROUND(E132*H132,2)</f>
        <v>0</v>
      </c>
      <c r="J132" s="158"/>
      <c r="K132" s="158">
        <f>ROUND(E132*J132,2)</f>
        <v>0</v>
      </c>
      <c r="L132" s="158">
        <v>21</v>
      </c>
      <c r="M132" s="158">
        <f>G132*(1+L132/100)</f>
        <v>0</v>
      </c>
      <c r="N132" s="146">
        <v>1</v>
      </c>
      <c r="O132" s="146">
        <f>ROUND(E132*N132,5)</f>
        <v>19.75892</v>
      </c>
      <c r="P132" s="146">
        <v>0</v>
      </c>
      <c r="Q132" s="146">
        <f>ROUND(E132*P132,5)</f>
        <v>0</v>
      </c>
      <c r="R132" s="146"/>
      <c r="S132" s="146"/>
      <c r="T132" s="147">
        <v>0</v>
      </c>
      <c r="U132" s="146">
        <f>ROUND(E132*T132,2)</f>
        <v>0</v>
      </c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123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3">
      <c r="A133" s="139"/>
      <c r="B133" s="139"/>
      <c r="C133" s="180" t="s">
        <v>285</v>
      </c>
      <c r="D133" s="148"/>
      <c r="E133" s="154">
        <v>12.165191999999999</v>
      </c>
      <c r="F133" s="158"/>
      <c r="G133" s="158"/>
      <c r="H133" s="158"/>
      <c r="I133" s="158"/>
      <c r="J133" s="158"/>
      <c r="K133" s="158"/>
      <c r="L133" s="158"/>
      <c r="M133" s="158"/>
      <c r="N133" s="146"/>
      <c r="O133" s="146"/>
      <c r="P133" s="146"/>
      <c r="Q133" s="146"/>
      <c r="R133" s="146"/>
      <c r="S133" s="146"/>
      <c r="T133" s="147"/>
      <c r="U133" s="146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131</v>
      </c>
      <c r="AF133" s="138">
        <v>0</v>
      </c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3">
      <c r="A134" s="139"/>
      <c r="B134" s="139"/>
      <c r="C134" s="180" t="s">
        <v>286</v>
      </c>
      <c r="D134" s="148"/>
      <c r="E134" s="154">
        <v>7.5937320000000001</v>
      </c>
      <c r="F134" s="158"/>
      <c r="G134" s="158"/>
      <c r="H134" s="158"/>
      <c r="I134" s="158"/>
      <c r="J134" s="158"/>
      <c r="K134" s="158"/>
      <c r="L134" s="158"/>
      <c r="M134" s="158"/>
      <c r="N134" s="146"/>
      <c r="O134" s="146"/>
      <c r="P134" s="146"/>
      <c r="Q134" s="146"/>
      <c r="R134" s="146"/>
      <c r="S134" s="146"/>
      <c r="T134" s="147"/>
      <c r="U134" s="146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131</v>
      </c>
      <c r="AF134" s="138">
        <v>0</v>
      </c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3">
      <c r="A135" s="139">
        <v>48</v>
      </c>
      <c r="B135" s="139" t="s">
        <v>287</v>
      </c>
      <c r="C135" s="179" t="s">
        <v>288</v>
      </c>
      <c r="D135" s="145" t="s">
        <v>281</v>
      </c>
      <c r="E135" s="153">
        <v>22.970825999999999</v>
      </c>
      <c r="F135" s="157">
        <f>H135+J135</f>
        <v>0</v>
      </c>
      <c r="G135" s="158">
        <f>ROUND(E135*F135,2)</f>
        <v>0</v>
      </c>
      <c r="H135" s="158"/>
      <c r="I135" s="158">
        <f>ROUND(E135*H135,2)</f>
        <v>0</v>
      </c>
      <c r="J135" s="158"/>
      <c r="K135" s="158">
        <f>ROUND(E135*J135,2)</f>
        <v>0</v>
      </c>
      <c r="L135" s="158">
        <v>21</v>
      </c>
      <c r="M135" s="158">
        <f>G135*(1+L135/100)</f>
        <v>0</v>
      </c>
      <c r="N135" s="146">
        <v>1</v>
      </c>
      <c r="O135" s="146">
        <f>ROUND(E135*N135,5)</f>
        <v>22.970829999999999</v>
      </c>
      <c r="P135" s="146">
        <v>0</v>
      </c>
      <c r="Q135" s="146">
        <f>ROUND(E135*P135,5)</f>
        <v>0</v>
      </c>
      <c r="R135" s="146"/>
      <c r="S135" s="146"/>
      <c r="T135" s="147">
        <v>0</v>
      </c>
      <c r="U135" s="146">
        <f>ROUND(E135*T135,2)</f>
        <v>0</v>
      </c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123</v>
      </c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3">
      <c r="A136" s="139"/>
      <c r="B136" s="139"/>
      <c r="C136" s="180" t="s">
        <v>289</v>
      </c>
      <c r="D136" s="148"/>
      <c r="E136" s="154">
        <v>22.970825999999999</v>
      </c>
      <c r="F136" s="158"/>
      <c r="G136" s="158"/>
      <c r="H136" s="158"/>
      <c r="I136" s="158"/>
      <c r="J136" s="158"/>
      <c r="K136" s="158"/>
      <c r="L136" s="158"/>
      <c r="M136" s="158"/>
      <c r="N136" s="146"/>
      <c r="O136" s="146"/>
      <c r="P136" s="146"/>
      <c r="Q136" s="146"/>
      <c r="R136" s="146"/>
      <c r="S136" s="146"/>
      <c r="T136" s="147"/>
      <c r="U136" s="146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131</v>
      </c>
      <c r="AF136" s="138">
        <v>0</v>
      </c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3">
      <c r="A137" s="139">
        <v>49</v>
      </c>
      <c r="B137" s="139" t="s">
        <v>290</v>
      </c>
      <c r="C137" s="179" t="s">
        <v>291</v>
      </c>
      <c r="D137" s="145" t="s">
        <v>292</v>
      </c>
      <c r="E137" s="153">
        <v>69.8</v>
      </c>
      <c r="F137" s="157">
        <f>H137+J137</f>
        <v>0</v>
      </c>
      <c r="G137" s="158">
        <f>ROUND(E137*F137,2)</f>
        <v>0</v>
      </c>
      <c r="H137" s="158"/>
      <c r="I137" s="158">
        <f>ROUND(E137*H137,2)</f>
        <v>0</v>
      </c>
      <c r="J137" s="158"/>
      <c r="K137" s="158">
        <f>ROUND(E137*J137,2)</f>
        <v>0</v>
      </c>
      <c r="L137" s="158">
        <v>21</v>
      </c>
      <c r="M137" s="158">
        <f>G137*(1+L137/100)</f>
        <v>0</v>
      </c>
      <c r="N137" s="146">
        <v>1E-3</v>
      </c>
      <c r="O137" s="146">
        <f>ROUND(E137*N137,5)</f>
        <v>6.9800000000000001E-2</v>
      </c>
      <c r="P137" s="146">
        <v>0</v>
      </c>
      <c r="Q137" s="146">
        <f>ROUND(E137*P137,5)</f>
        <v>0</v>
      </c>
      <c r="R137" s="146"/>
      <c r="S137" s="146"/>
      <c r="T137" s="147">
        <v>0</v>
      </c>
      <c r="U137" s="146">
        <f>ROUND(E137*T137,2)</f>
        <v>0</v>
      </c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 t="s">
        <v>123</v>
      </c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3">
      <c r="A138" s="139"/>
      <c r="B138" s="139"/>
      <c r="C138" s="180" t="s">
        <v>293</v>
      </c>
      <c r="D138" s="148"/>
      <c r="E138" s="154">
        <v>69.8</v>
      </c>
      <c r="F138" s="158"/>
      <c r="G138" s="158"/>
      <c r="H138" s="158"/>
      <c r="I138" s="158"/>
      <c r="J138" s="158"/>
      <c r="K138" s="158"/>
      <c r="L138" s="158"/>
      <c r="M138" s="158"/>
      <c r="N138" s="146"/>
      <c r="O138" s="146"/>
      <c r="P138" s="146"/>
      <c r="Q138" s="146"/>
      <c r="R138" s="146"/>
      <c r="S138" s="146"/>
      <c r="T138" s="147"/>
      <c r="U138" s="146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131</v>
      </c>
      <c r="AF138" s="138">
        <v>0</v>
      </c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ht="20.6" outlineLevel="1" x14ac:dyDescent="0.3">
      <c r="A139" s="139">
        <v>50</v>
      </c>
      <c r="B139" s="139" t="s">
        <v>294</v>
      </c>
      <c r="C139" s="179" t="s">
        <v>295</v>
      </c>
      <c r="D139" s="145" t="s">
        <v>129</v>
      </c>
      <c r="E139" s="153">
        <v>217.15616</v>
      </c>
      <c r="F139" s="157">
        <f>H139+J139</f>
        <v>0</v>
      </c>
      <c r="G139" s="158">
        <f>ROUND(E139*F139,2)</f>
        <v>0</v>
      </c>
      <c r="H139" s="158"/>
      <c r="I139" s="158">
        <f>ROUND(E139*H139,2)</f>
        <v>0</v>
      </c>
      <c r="J139" s="158"/>
      <c r="K139" s="158">
        <f>ROUND(E139*J139,2)</f>
        <v>0</v>
      </c>
      <c r="L139" s="158">
        <v>21</v>
      </c>
      <c r="M139" s="158">
        <f>G139*(1+L139/100)</f>
        <v>0</v>
      </c>
      <c r="N139" s="146">
        <v>0</v>
      </c>
      <c r="O139" s="146">
        <f>ROUND(E139*N139,5)</f>
        <v>0</v>
      </c>
      <c r="P139" s="146">
        <v>0</v>
      </c>
      <c r="Q139" s="146">
        <f>ROUND(E139*P139,5)</f>
        <v>0</v>
      </c>
      <c r="R139" s="146"/>
      <c r="S139" s="146"/>
      <c r="T139" s="147">
        <v>0</v>
      </c>
      <c r="U139" s="146">
        <f>ROUND(E139*T139,2)</f>
        <v>0</v>
      </c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 t="s">
        <v>119</v>
      </c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x14ac:dyDescent="0.3">
      <c r="A140" s="140" t="s">
        <v>114</v>
      </c>
      <c r="B140" s="140" t="s">
        <v>59</v>
      </c>
      <c r="C140" s="182" t="s">
        <v>60</v>
      </c>
      <c r="D140" s="150"/>
      <c r="E140" s="156"/>
      <c r="F140" s="159"/>
      <c r="G140" s="159">
        <f>SUMIF(AE141:AE149,"&lt;&gt;NOR",G141:G149)</f>
        <v>0</v>
      </c>
      <c r="H140" s="159"/>
      <c r="I140" s="159">
        <f>SUM(I141:I149)</f>
        <v>0</v>
      </c>
      <c r="J140" s="159"/>
      <c r="K140" s="159">
        <f>SUM(K141:K149)</f>
        <v>0</v>
      </c>
      <c r="L140" s="159"/>
      <c r="M140" s="159">
        <f>SUM(M141:M149)</f>
        <v>0</v>
      </c>
      <c r="N140" s="151"/>
      <c r="O140" s="151">
        <f>SUM(O141:O149)</f>
        <v>3.9990000000000001</v>
      </c>
      <c r="P140" s="151"/>
      <c r="Q140" s="151">
        <f>SUM(Q141:Q149)</f>
        <v>143.81689</v>
      </c>
      <c r="R140" s="151"/>
      <c r="S140" s="151"/>
      <c r="T140" s="152"/>
      <c r="U140" s="151">
        <f>SUM(U141:U149)</f>
        <v>30.540000000000003</v>
      </c>
      <c r="AE140" t="s">
        <v>115</v>
      </c>
    </row>
    <row r="141" spans="1:60" outlineLevel="1" x14ac:dyDescent="0.3">
      <c r="A141" s="139">
        <v>51</v>
      </c>
      <c r="B141" s="139" t="s">
        <v>296</v>
      </c>
      <c r="C141" s="179" t="s">
        <v>297</v>
      </c>
      <c r="D141" s="145" t="s">
        <v>173</v>
      </c>
      <c r="E141" s="153">
        <v>31</v>
      </c>
      <c r="F141" s="157">
        <f>H141+J141</f>
        <v>0</v>
      </c>
      <c r="G141" s="158">
        <f>ROUND(E141*F141,2)</f>
        <v>0</v>
      </c>
      <c r="H141" s="158"/>
      <c r="I141" s="158">
        <f>ROUND(E141*H141,2)</f>
        <v>0</v>
      </c>
      <c r="J141" s="158"/>
      <c r="K141" s="158">
        <f>ROUND(E141*J141,2)</f>
        <v>0</v>
      </c>
      <c r="L141" s="158">
        <v>21</v>
      </c>
      <c r="M141" s="158">
        <f>G141*(1+L141/100)</f>
        <v>0</v>
      </c>
      <c r="N141" s="146">
        <v>0.129</v>
      </c>
      <c r="O141" s="146">
        <f>ROUND(E141*N141,5)</f>
        <v>3.9990000000000001</v>
      </c>
      <c r="P141" s="146">
        <v>9.6000000000000002E-2</v>
      </c>
      <c r="Q141" s="146">
        <f>ROUND(E141*P141,5)</f>
        <v>2.976</v>
      </c>
      <c r="R141" s="146"/>
      <c r="S141" s="146"/>
      <c r="T141" s="147">
        <v>0.14199999999999999</v>
      </c>
      <c r="U141" s="146">
        <f>ROUND(E141*T141,2)</f>
        <v>4.4000000000000004</v>
      </c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119</v>
      </c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3">
      <c r="A142" s="139">
        <v>52</v>
      </c>
      <c r="B142" s="139" t="s">
        <v>298</v>
      </c>
      <c r="C142" s="179" t="s">
        <v>299</v>
      </c>
      <c r="D142" s="145" t="s">
        <v>173</v>
      </c>
      <c r="E142" s="153">
        <v>31</v>
      </c>
      <c r="F142" s="157">
        <f>H142+J142</f>
        <v>0</v>
      </c>
      <c r="G142" s="158">
        <f>ROUND(E142*F142,2)</f>
        <v>0</v>
      </c>
      <c r="H142" s="158"/>
      <c r="I142" s="158">
        <f>ROUND(E142*H142,2)</f>
        <v>0</v>
      </c>
      <c r="J142" s="158"/>
      <c r="K142" s="158">
        <f>ROUND(E142*J142,2)</f>
        <v>0</v>
      </c>
      <c r="L142" s="158">
        <v>21</v>
      </c>
      <c r="M142" s="158">
        <f>G142*(1+L142/100)</f>
        <v>0</v>
      </c>
      <c r="N142" s="146">
        <v>0</v>
      </c>
      <c r="O142" s="146">
        <f>ROUND(E142*N142,5)</f>
        <v>0</v>
      </c>
      <c r="P142" s="146">
        <v>0.44</v>
      </c>
      <c r="Q142" s="146">
        <f>ROUND(E142*P142,5)</f>
        <v>13.64</v>
      </c>
      <c r="R142" s="146"/>
      <c r="S142" s="146"/>
      <c r="T142" s="147">
        <v>0.63200000000000001</v>
      </c>
      <c r="U142" s="146">
        <f>ROUND(E142*T142,2)</f>
        <v>19.59</v>
      </c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119</v>
      </c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3">
      <c r="A143" s="139">
        <v>53</v>
      </c>
      <c r="B143" s="139" t="s">
        <v>300</v>
      </c>
      <c r="C143" s="179" t="s">
        <v>301</v>
      </c>
      <c r="D143" s="145" t="s">
        <v>173</v>
      </c>
      <c r="E143" s="153">
        <v>530.39800000000002</v>
      </c>
      <c r="F143" s="157">
        <f>H143+J143</f>
        <v>0</v>
      </c>
      <c r="G143" s="158">
        <f>ROUND(E143*F143,2)</f>
        <v>0</v>
      </c>
      <c r="H143" s="158"/>
      <c r="I143" s="158">
        <f>ROUND(E143*H143,2)</f>
        <v>0</v>
      </c>
      <c r="J143" s="158"/>
      <c r="K143" s="158">
        <f>ROUND(E143*J143,2)</f>
        <v>0</v>
      </c>
      <c r="L143" s="158">
        <v>21</v>
      </c>
      <c r="M143" s="158">
        <f>G143*(1+L143/100)</f>
        <v>0</v>
      </c>
      <c r="N143" s="146">
        <v>0</v>
      </c>
      <c r="O143" s="146">
        <f>ROUND(E143*N143,5)</f>
        <v>0</v>
      </c>
      <c r="P143" s="146">
        <v>0.2359</v>
      </c>
      <c r="Q143" s="146">
        <f>ROUND(E143*P143,5)</f>
        <v>125.12089</v>
      </c>
      <c r="R143" s="146"/>
      <c r="S143" s="146"/>
      <c r="T143" s="147">
        <v>0.01</v>
      </c>
      <c r="U143" s="146">
        <f>ROUND(E143*T143,2)</f>
        <v>5.3</v>
      </c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119</v>
      </c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ht="20.6" outlineLevel="1" x14ac:dyDescent="0.3">
      <c r="A144" s="139"/>
      <c r="B144" s="139"/>
      <c r="C144" s="180" t="s">
        <v>302</v>
      </c>
      <c r="D144" s="148"/>
      <c r="E144" s="154">
        <v>11.814</v>
      </c>
      <c r="F144" s="158"/>
      <c r="G144" s="158"/>
      <c r="H144" s="158"/>
      <c r="I144" s="158"/>
      <c r="J144" s="158"/>
      <c r="K144" s="158"/>
      <c r="L144" s="158"/>
      <c r="M144" s="158"/>
      <c r="N144" s="146"/>
      <c r="O144" s="146"/>
      <c r="P144" s="146"/>
      <c r="Q144" s="146"/>
      <c r="R144" s="146"/>
      <c r="S144" s="146"/>
      <c r="T144" s="147"/>
      <c r="U144" s="146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131</v>
      </c>
      <c r="AF144" s="138">
        <v>0</v>
      </c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3">
      <c r="A145" s="139"/>
      <c r="B145" s="139"/>
      <c r="C145" s="180" t="s">
        <v>303</v>
      </c>
      <c r="D145" s="148"/>
      <c r="E145" s="154">
        <v>14.58</v>
      </c>
      <c r="F145" s="158"/>
      <c r="G145" s="158"/>
      <c r="H145" s="158"/>
      <c r="I145" s="158"/>
      <c r="J145" s="158"/>
      <c r="K145" s="158"/>
      <c r="L145" s="158"/>
      <c r="M145" s="158"/>
      <c r="N145" s="146"/>
      <c r="O145" s="146"/>
      <c r="P145" s="146"/>
      <c r="Q145" s="146"/>
      <c r="R145" s="146"/>
      <c r="S145" s="146"/>
      <c r="T145" s="147"/>
      <c r="U145" s="146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131</v>
      </c>
      <c r="AF145" s="138">
        <v>0</v>
      </c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3">
      <c r="A146" s="139"/>
      <c r="B146" s="139"/>
      <c r="C146" s="180" t="s">
        <v>272</v>
      </c>
      <c r="D146" s="148"/>
      <c r="E146" s="154">
        <v>4.0039999999999996</v>
      </c>
      <c r="F146" s="158"/>
      <c r="G146" s="158"/>
      <c r="H146" s="158"/>
      <c r="I146" s="158"/>
      <c r="J146" s="158"/>
      <c r="K146" s="158"/>
      <c r="L146" s="158"/>
      <c r="M146" s="158"/>
      <c r="N146" s="146"/>
      <c r="O146" s="146"/>
      <c r="P146" s="146"/>
      <c r="Q146" s="146"/>
      <c r="R146" s="146"/>
      <c r="S146" s="146"/>
      <c r="T146" s="147"/>
      <c r="U146" s="146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 t="s">
        <v>131</v>
      </c>
      <c r="AF146" s="138">
        <v>0</v>
      </c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outlineLevel="1" x14ac:dyDescent="0.3">
      <c r="A147" s="139"/>
      <c r="B147" s="139"/>
      <c r="C147" s="180" t="s">
        <v>304</v>
      </c>
      <c r="D147" s="148"/>
      <c r="E147" s="154">
        <v>500</v>
      </c>
      <c r="F147" s="158"/>
      <c r="G147" s="158"/>
      <c r="H147" s="158"/>
      <c r="I147" s="158"/>
      <c r="J147" s="158"/>
      <c r="K147" s="158"/>
      <c r="L147" s="158"/>
      <c r="M147" s="158"/>
      <c r="N147" s="146"/>
      <c r="O147" s="146"/>
      <c r="P147" s="146"/>
      <c r="Q147" s="146"/>
      <c r="R147" s="146"/>
      <c r="S147" s="146"/>
      <c r="T147" s="147"/>
      <c r="U147" s="146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131</v>
      </c>
      <c r="AF147" s="138">
        <v>0</v>
      </c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3">
      <c r="A148" s="139">
        <v>54</v>
      </c>
      <c r="B148" s="139" t="s">
        <v>305</v>
      </c>
      <c r="C148" s="179" t="s">
        <v>306</v>
      </c>
      <c r="D148" s="145" t="s">
        <v>126</v>
      </c>
      <c r="E148" s="153">
        <v>7</v>
      </c>
      <c r="F148" s="157">
        <f>H148+J148</f>
        <v>0</v>
      </c>
      <c r="G148" s="158">
        <f>ROUND(E148*F148,2)</f>
        <v>0</v>
      </c>
      <c r="H148" s="158"/>
      <c r="I148" s="158">
        <f>ROUND(E148*H148,2)</f>
        <v>0</v>
      </c>
      <c r="J148" s="158"/>
      <c r="K148" s="158">
        <f>ROUND(E148*J148,2)</f>
        <v>0</v>
      </c>
      <c r="L148" s="158">
        <v>21</v>
      </c>
      <c r="M148" s="158">
        <f>G148*(1+L148/100)</f>
        <v>0</v>
      </c>
      <c r="N148" s="146">
        <v>0</v>
      </c>
      <c r="O148" s="146">
        <f>ROUND(E148*N148,5)</f>
        <v>0</v>
      </c>
      <c r="P148" s="146">
        <v>0.22</v>
      </c>
      <c r="Q148" s="146">
        <f>ROUND(E148*P148,5)</f>
        <v>1.54</v>
      </c>
      <c r="R148" s="146"/>
      <c r="S148" s="146"/>
      <c r="T148" s="147">
        <v>0.14299999999999999</v>
      </c>
      <c r="U148" s="146">
        <f>ROUND(E148*T148,2)</f>
        <v>1</v>
      </c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119</v>
      </c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3">
      <c r="A149" s="139">
        <v>55</v>
      </c>
      <c r="B149" s="139" t="s">
        <v>307</v>
      </c>
      <c r="C149" s="179" t="s">
        <v>308</v>
      </c>
      <c r="D149" s="145" t="s">
        <v>126</v>
      </c>
      <c r="E149" s="153">
        <v>2</v>
      </c>
      <c r="F149" s="157">
        <f>H149+J149</f>
        <v>0</v>
      </c>
      <c r="G149" s="158">
        <f>ROUND(E149*F149,2)</f>
        <v>0</v>
      </c>
      <c r="H149" s="158"/>
      <c r="I149" s="158">
        <f>ROUND(E149*H149,2)</f>
        <v>0</v>
      </c>
      <c r="J149" s="158"/>
      <c r="K149" s="158">
        <f>ROUND(E149*J149,2)</f>
        <v>0</v>
      </c>
      <c r="L149" s="158">
        <v>21</v>
      </c>
      <c r="M149" s="158">
        <f>G149*(1+L149/100)</f>
        <v>0</v>
      </c>
      <c r="N149" s="146">
        <v>0</v>
      </c>
      <c r="O149" s="146">
        <f>ROUND(E149*N149,5)</f>
        <v>0</v>
      </c>
      <c r="P149" s="146">
        <v>0.27</v>
      </c>
      <c r="Q149" s="146">
        <f>ROUND(E149*P149,5)</f>
        <v>0.54</v>
      </c>
      <c r="R149" s="146"/>
      <c r="S149" s="146"/>
      <c r="T149" s="147">
        <v>0.123</v>
      </c>
      <c r="U149" s="146">
        <f>ROUND(E149*T149,2)</f>
        <v>0.25</v>
      </c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119</v>
      </c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x14ac:dyDescent="0.3">
      <c r="A150" s="140" t="s">
        <v>114</v>
      </c>
      <c r="B150" s="140" t="s">
        <v>61</v>
      </c>
      <c r="C150" s="182" t="s">
        <v>62</v>
      </c>
      <c r="D150" s="150"/>
      <c r="E150" s="156"/>
      <c r="F150" s="159"/>
      <c r="G150" s="159">
        <f>SUMIF(AE151:AE162,"&lt;&gt;NOR",G151:G162)</f>
        <v>0</v>
      </c>
      <c r="H150" s="159"/>
      <c r="I150" s="159">
        <f>SUM(I151:I162)</f>
        <v>0</v>
      </c>
      <c r="J150" s="159"/>
      <c r="K150" s="159">
        <f>SUM(K151:K162)</f>
        <v>0</v>
      </c>
      <c r="L150" s="159"/>
      <c r="M150" s="159">
        <f>SUM(M151:M162)</f>
        <v>0</v>
      </c>
      <c r="N150" s="151"/>
      <c r="O150" s="151">
        <f>SUM(O151:O162)</f>
        <v>46.05384999999999</v>
      </c>
      <c r="P150" s="151"/>
      <c r="Q150" s="151">
        <f>SUM(Q151:Q162)</f>
        <v>0</v>
      </c>
      <c r="R150" s="151"/>
      <c r="S150" s="151"/>
      <c r="T150" s="152"/>
      <c r="U150" s="151">
        <f>SUM(U151:U162)</f>
        <v>60.12</v>
      </c>
      <c r="AE150" t="s">
        <v>115</v>
      </c>
    </row>
    <row r="151" spans="1:60" outlineLevel="1" x14ac:dyDescent="0.3">
      <c r="A151" s="139">
        <v>56</v>
      </c>
      <c r="B151" s="139" t="s">
        <v>309</v>
      </c>
      <c r="C151" s="179" t="s">
        <v>310</v>
      </c>
      <c r="D151" s="145" t="s">
        <v>129</v>
      </c>
      <c r="E151" s="153">
        <v>28.171794999999999</v>
      </c>
      <c r="F151" s="157">
        <f>H151+J151</f>
        <v>0</v>
      </c>
      <c r="G151" s="158">
        <f>ROUND(E151*F151,2)</f>
        <v>0</v>
      </c>
      <c r="H151" s="158"/>
      <c r="I151" s="158">
        <f>ROUND(E151*H151,2)</f>
        <v>0</v>
      </c>
      <c r="J151" s="158"/>
      <c r="K151" s="158">
        <f>ROUND(E151*J151,2)</f>
        <v>0</v>
      </c>
      <c r="L151" s="158">
        <v>21</v>
      </c>
      <c r="M151" s="158">
        <f>G151*(1+L151/100)</f>
        <v>0</v>
      </c>
      <c r="N151" s="146">
        <v>1.63</v>
      </c>
      <c r="O151" s="146">
        <f>ROUND(E151*N151,5)</f>
        <v>45.920029999999997</v>
      </c>
      <c r="P151" s="146">
        <v>0</v>
      </c>
      <c r="Q151" s="146">
        <f>ROUND(E151*P151,5)</f>
        <v>0</v>
      </c>
      <c r="R151" s="146"/>
      <c r="S151" s="146"/>
      <c r="T151" s="147">
        <v>1.5840000000000001</v>
      </c>
      <c r="U151" s="146">
        <f>ROUND(E151*T151,2)</f>
        <v>44.62</v>
      </c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119</v>
      </c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ht="30.9" outlineLevel="1" x14ac:dyDescent="0.3">
      <c r="A152" s="139"/>
      <c r="B152" s="139"/>
      <c r="C152" s="180" t="s">
        <v>311</v>
      </c>
      <c r="D152" s="148"/>
      <c r="E152" s="154">
        <v>26.601794999999999</v>
      </c>
      <c r="F152" s="158"/>
      <c r="G152" s="158"/>
      <c r="H152" s="158"/>
      <c r="I152" s="158"/>
      <c r="J152" s="158"/>
      <c r="K152" s="158"/>
      <c r="L152" s="158"/>
      <c r="M152" s="158"/>
      <c r="N152" s="146"/>
      <c r="O152" s="146"/>
      <c r="P152" s="146"/>
      <c r="Q152" s="146"/>
      <c r="R152" s="146"/>
      <c r="S152" s="146"/>
      <c r="T152" s="147"/>
      <c r="U152" s="146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131</v>
      </c>
      <c r="AF152" s="138">
        <v>0</v>
      </c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3">
      <c r="A153" s="139"/>
      <c r="B153" s="139"/>
      <c r="C153" s="180" t="s">
        <v>312</v>
      </c>
      <c r="D153" s="148"/>
      <c r="E153" s="154">
        <v>1.35</v>
      </c>
      <c r="F153" s="158"/>
      <c r="G153" s="158"/>
      <c r="H153" s="158"/>
      <c r="I153" s="158"/>
      <c r="J153" s="158"/>
      <c r="K153" s="158"/>
      <c r="L153" s="158"/>
      <c r="M153" s="158"/>
      <c r="N153" s="146"/>
      <c r="O153" s="146"/>
      <c r="P153" s="146"/>
      <c r="Q153" s="146"/>
      <c r="R153" s="146"/>
      <c r="S153" s="146"/>
      <c r="T153" s="147"/>
      <c r="U153" s="146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 t="s">
        <v>131</v>
      </c>
      <c r="AF153" s="138">
        <v>0</v>
      </c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outlineLevel="1" x14ac:dyDescent="0.3">
      <c r="A154" s="139"/>
      <c r="B154" s="139"/>
      <c r="C154" s="180" t="s">
        <v>313</v>
      </c>
      <c r="D154" s="148"/>
      <c r="E154" s="154">
        <v>0.22</v>
      </c>
      <c r="F154" s="158"/>
      <c r="G154" s="158"/>
      <c r="H154" s="158"/>
      <c r="I154" s="158"/>
      <c r="J154" s="158"/>
      <c r="K154" s="158"/>
      <c r="L154" s="158"/>
      <c r="M154" s="158"/>
      <c r="N154" s="146"/>
      <c r="O154" s="146"/>
      <c r="P154" s="146"/>
      <c r="Q154" s="146"/>
      <c r="R154" s="146"/>
      <c r="S154" s="146"/>
      <c r="T154" s="147"/>
      <c r="U154" s="146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 t="s">
        <v>131</v>
      </c>
      <c r="AF154" s="138">
        <v>0</v>
      </c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3">
      <c r="A155" s="139">
        <v>57</v>
      </c>
      <c r="B155" s="139" t="s">
        <v>314</v>
      </c>
      <c r="C155" s="179" t="s">
        <v>315</v>
      </c>
      <c r="D155" s="145" t="s">
        <v>126</v>
      </c>
      <c r="E155" s="153">
        <v>201.3</v>
      </c>
      <c r="F155" s="157">
        <f>H155+J155</f>
        <v>0</v>
      </c>
      <c r="G155" s="158">
        <f>ROUND(E155*F155,2)</f>
        <v>0</v>
      </c>
      <c r="H155" s="158"/>
      <c r="I155" s="158">
        <f>ROUND(E155*H155,2)</f>
        <v>0</v>
      </c>
      <c r="J155" s="158"/>
      <c r="K155" s="158">
        <f>ROUND(E155*J155,2)</f>
        <v>0</v>
      </c>
      <c r="L155" s="158">
        <v>21</v>
      </c>
      <c r="M155" s="158">
        <f>G155*(1+L155/100)</f>
        <v>0</v>
      </c>
      <c r="N155" s="146">
        <v>0</v>
      </c>
      <c r="O155" s="146">
        <f>ROUND(E155*N155,5)</f>
        <v>0</v>
      </c>
      <c r="P155" s="146">
        <v>0</v>
      </c>
      <c r="Q155" s="146">
        <f>ROUND(E155*P155,5)</f>
        <v>0</v>
      </c>
      <c r="R155" s="146"/>
      <c r="S155" s="146"/>
      <c r="T155" s="147">
        <v>5.5E-2</v>
      </c>
      <c r="U155" s="146">
        <f>ROUND(E155*T155,2)</f>
        <v>11.07</v>
      </c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119</v>
      </c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3">
      <c r="A156" s="139"/>
      <c r="B156" s="139"/>
      <c r="C156" s="180" t="s">
        <v>316</v>
      </c>
      <c r="D156" s="148"/>
      <c r="E156" s="154">
        <v>201.3</v>
      </c>
      <c r="F156" s="158"/>
      <c r="G156" s="158"/>
      <c r="H156" s="158"/>
      <c r="I156" s="158"/>
      <c r="J156" s="158"/>
      <c r="K156" s="158"/>
      <c r="L156" s="158"/>
      <c r="M156" s="158"/>
      <c r="N156" s="146"/>
      <c r="O156" s="146"/>
      <c r="P156" s="146"/>
      <c r="Q156" s="146"/>
      <c r="R156" s="146"/>
      <c r="S156" s="146"/>
      <c r="T156" s="147"/>
      <c r="U156" s="146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131</v>
      </c>
      <c r="AF156" s="138">
        <v>0</v>
      </c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3">
      <c r="A157" s="139">
        <v>58</v>
      </c>
      <c r="B157" s="139" t="s">
        <v>317</v>
      </c>
      <c r="C157" s="179" t="s">
        <v>318</v>
      </c>
      <c r="D157" s="145" t="s">
        <v>126</v>
      </c>
      <c r="E157" s="153">
        <v>203.31299999999999</v>
      </c>
      <c r="F157" s="157">
        <f>H157+J157</f>
        <v>0</v>
      </c>
      <c r="G157" s="158">
        <f>ROUND(E157*F157,2)</f>
        <v>0</v>
      </c>
      <c r="H157" s="158"/>
      <c r="I157" s="158">
        <f>ROUND(E157*H157,2)</f>
        <v>0</v>
      </c>
      <c r="J157" s="158"/>
      <c r="K157" s="158">
        <f>ROUND(E157*J157,2)</f>
        <v>0</v>
      </c>
      <c r="L157" s="158">
        <v>21</v>
      </c>
      <c r="M157" s="158">
        <f>G157*(1+L157/100)</f>
        <v>0</v>
      </c>
      <c r="N157" s="146">
        <v>4.8000000000000001E-4</v>
      </c>
      <c r="O157" s="146">
        <f>ROUND(E157*N157,5)</f>
        <v>9.7589999999999996E-2</v>
      </c>
      <c r="P157" s="146">
        <v>0</v>
      </c>
      <c r="Q157" s="146">
        <f>ROUND(E157*P157,5)</f>
        <v>0</v>
      </c>
      <c r="R157" s="146"/>
      <c r="S157" s="146"/>
      <c r="T157" s="147">
        <v>0</v>
      </c>
      <c r="U157" s="146">
        <f>ROUND(E157*T157,2)</f>
        <v>0</v>
      </c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123</v>
      </c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outlineLevel="1" x14ac:dyDescent="0.3">
      <c r="A158" s="139"/>
      <c r="B158" s="139"/>
      <c r="C158" s="180" t="s">
        <v>319</v>
      </c>
      <c r="D158" s="148"/>
      <c r="E158" s="154">
        <v>203.31299999999999</v>
      </c>
      <c r="F158" s="158"/>
      <c r="G158" s="158"/>
      <c r="H158" s="158"/>
      <c r="I158" s="158"/>
      <c r="J158" s="158"/>
      <c r="K158" s="158"/>
      <c r="L158" s="158"/>
      <c r="M158" s="158"/>
      <c r="N158" s="146"/>
      <c r="O158" s="146"/>
      <c r="P158" s="146"/>
      <c r="Q158" s="146"/>
      <c r="R158" s="146"/>
      <c r="S158" s="146"/>
      <c r="T158" s="147"/>
      <c r="U158" s="146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 t="s">
        <v>131</v>
      </c>
      <c r="AF158" s="138">
        <v>0</v>
      </c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outlineLevel="1" x14ac:dyDescent="0.3">
      <c r="A159" s="139">
        <v>59</v>
      </c>
      <c r="B159" s="139" t="s">
        <v>320</v>
      </c>
      <c r="C159" s="179" t="s">
        <v>321</v>
      </c>
      <c r="D159" s="145" t="s">
        <v>173</v>
      </c>
      <c r="E159" s="153">
        <v>100.65</v>
      </c>
      <c r="F159" s="157">
        <f>H159+J159</f>
        <v>0</v>
      </c>
      <c r="G159" s="158">
        <f>ROUND(E159*F159,2)</f>
        <v>0</v>
      </c>
      <c r="H159" s="158"/>
      <c r="I159" s="158">
        <f>ROUND(E159*H159,2)</f>
        <v>0</v>
      </c>
      <c r="J159" s="158"/>
      <c r="K159" s="158">
        <f>ROUND(E159*J159,2)</f>
        <v>0</v>
      </c>
      <c r="L159" s="158">
        <v>21</v>
      </c>
      <c r="M159" s="158">
        <f>G159*(1+L159/100)</f>
        <v>0</v>
      </c>
      <c r="N159" s="146">
        <v>3.0000000000000001E-5</v>
      </c>
      <c r="O159" s="146">
        <f>ROUND(E159*N159,5)</f>
        <v>3.0200000000000001E-3</v>
      </c>
      <c r="P159" s="146">
        <v>0</v>
      </c>
      <c r="Q159" s="146">
        <f>ROUND(E159*P159,5)</f>
        <v>0</v>
      </c>
      <c r="R159" s="146"/>
      <c r="S159" s="146"/>
      <c r="T159" s="147">
        <v>4.3999999999999997E-2</v>
      </c>
      <c r="U159" s="146">
        <f>ROUND(E159*T159,2)</f>
        <v>4.43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119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outlineLevel="1" x14ac:dyDescent="0.3">
      <c r="A160" s="139"/>
      <c r="B160" s="139"/>
      <c r="C160" s="180" t="s">
        <v>322</v>
      </c>
      <c r="D160" s="148"/>
      <c r="E160" s="154">
        <v>100.65</v>
      </c>
      <c r="F160" s="158"/>
      <c r="G160" s="158"/>
      <c r="H160" s="158"/>
      <c r="I160" s="158"/>
      <c r="J160" s="158"/>
      <c r="K160" s="158"/>
      <c r="L160" s="158"/>
      <c r="M160" s="158"/>
      <c r="N160" s="146"/>
      <c r="O160" s="146"/>
      <c r="P160" s="146"/>
      <c r="Q160" s="146"/>
      <c r="R160" s="146"/>
      <c r="S160" s="146"/>
      <c r="T160" s="147"/>
      <c r="U160" s="146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131</v>
      </c>
      <c r="AF160" s="138">
        <v>0</v>
      </c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outlineLevel="1" x14ac:dyDescent="0.3">
      <c r="A161" s="139">
        <v>60</v>
      </c>
      <c r="B161" s="139" t="s">
        <v>323</v>
      </c>
      <c r="C161" s="179" t="s">
        <v>324</v>
      </c>
      <c r="D161" s="145" t="s">
        <v>173</v>
      </c>
      <c r="E161" s="153">
        <v>110.715</v>
      </c>
      <c r="F161" s="157">
        <f>H161+J161</f>
        <v>0</v>
      </c>
      <c r="G161" s="158">
        <f>ROUND(E161*F161,2)</f>
        <v>0</v>
      </c>
      <c r="H161" s="158"/>
      <c r="I161" s="158">
        <f>ROUND(E161*H161,2)</f>
        <v>0</v>
      </c>
      <c r="J161" s="158"/>
      <c r="K161" s="158">
        <f>ROUND(E161*J161,2)</f>
        <v>0</v>
      </c>
      <c r="L161" s="158">
        <v>21</v>
      </c>
      <c r="M161" s="158">
        <f>G161*(1+L161/100)</f>
        <v>0</v>
      </c>
      <c r="N161" s="146">
        <v>2.9999999999999997E-4</v>
      </c>
      <c r="O161" s="146">
        <f>ROUND(E161*N161,5)</f>
        <v>3.3210000000000003E-2</v>
      </c>
      <c r="P161" s="146">
        <v>0</v>
      </c>
      <c r="Q161" s="146">
        <f>ROUND(E161*P161,5)</f>
        <v>0</v>
      </c>
      <c r="R161" s="146"/>
      <c r="S161" s="146"/>
      <c r="T161" s="147">
        <v>0</v>
      </c>
      <c r="U161" s="146">
        <f>ROUND(E161*T161,2)</f>
        <v>0</v>
      </c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 t="s">
        <v>123</v>
      </c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outlineLevel="1" x14ac:dyDescent="0.3">
      <c r="A162" s="139"/>
      <c r="B162" s="139"/>
      <c r="C162" s="180" t="s">
        <v>325</v>
      </c>
      <c r="D162" s="148"/>
      <c r="E162" s="154">
        <v>110.715</v>
      </c>
      <c r="F162" s="158"/>
      <c r="G162" s="158"/>
      <c r="H162" s="158"/>
      <c r="I162" s="158"/>
      <c r="J162" s="158"/>
      <c r="K162" s="158"/>
      <c r="L162" s="158"/>
      <c r="M162" s="158"/>
      <c r="N162" s="146"/>
      <c r="O162" s="146"/>
      <c r="P162" s="146"/>
      <c r="Q162" s="146"/>
      <c r="R162" s="146"/>
      <c r="S162" s="146"/>
      <c r="T162" s="147"/>
      <c r="U162" s="146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 t="s">
        <v>131</v>
      </c>
      <c r="AF162" s="138">
        <v>0</v>
      </c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x14ac:dyDescent="0.3">
      <c r="A163" s="140" t="s">
        <v>114</v>
      </c>
      <c r="B163" s="140" t="s">
        <v>63</v>
      </c>
      <c r="C163" s="182" t="s">
        <v>64</v>
      </c>
      <c r="D163" s="150"/>
      <c r="E163" s="156"/>
      <c r="F163" s="159"/>
      <c r="G163" s="159">
        <f>SUMIF(AE164:AE178,"&lt;&gt;NOR",G164:G178)</f>
        <v>0</v>
      </c>
      <c r="H163" s="159"/>
      <c r="I163" s="159">
        <f>SUM(I164:I178)</f>
        <v>0</v>
      </c>
      <c r="J163" s="159"/>
      <c r="K163" s="159">
        <f>SUM(K164:K178)</f>
        <v>0</v>
      </c>
      <c r="L163" s="159"/>
      <c r="M163" s="159">
        <f>SUM(M164:M178)</f>
        <v>0</v>
      </c>
      <c r="N163" s="151"/>
      <c r="O163" s="151">
        <f>SUM(O164:O178)</f>
        <v>105.0266</v>
      </c>
      <c r="P163" s="151"/>
      <c r="Q163" s="151">
        <f>SUM(Q164:Q178)</f>
        <v>0</v>
      </c>
      <c r="R163" s="151"/>
      <c r="S163" s="151"/>
      <c r="T163" s="152"/>
      <c r="U163" s="151">
        <f>SUM(U164:U178)</f>
        <v>88.63</v>
      </c>
      <c r="AE163" t="s">
        <v>115</v>
      </c>
    </row>
    <row r="164" spans="1:60" outlineLevel="1" x14ac:dyDescent="0.3">
      <c r="A164" s="139">
        <v>61</v>
      </c>
      <c r="B164" s="139" t="s">
        <v>326</v>
      </c>
      <c r="C164" s="179" t="s">
        <v>327</v>
      </c>
      <c r="D164" s="145" t="s">
        <v>129</v>
      </c>
      <c r="E164" s="153">
        <v>44.9146</v>
      </c>
      <c r="F164" s="157">
        <f>H164+J164</f>
        <v>0</v>
      </c>
      <c r="G164" s="158">
        <f>ROUND(E164*F164,2)</f>
        <v>0</v>
      </c>
      <c r="H164" s="158"/>
      <c r="I164" s="158">
        <f>ROUND(E164*H164,2)</f>
        <v>0</v>
      </c>
      <c r="J164" s="158"/>
      <c r="K164" s="158">
        <f>ROUND(E164*J164,2)</f>
        <v>0</v>
      </c>
      <c r="L164" s="158">
        <v>21</v>
      </c>
      <c r="M164" s="158">
        <f>G164*(1+L164/100)</f>
        <v>0</v>
      </c>
      <c r="N164" s="146">
        <v>1.8907700000000001</v>
      </c>
      <c r="O164" s="146">
        <f>ROUND(E164*N164,5)</f>
        <v>84.923180000000002</v>
      </c>
      <c r="P164" s="146">
        <v>0</v>
      </c>
      <c r="Q164" s="146">
        <f>ROUND(E164*P164,5)</f>
        <v>0</v>
      </c>
      <c r="R164" s="146"/>
      <c r="S164" s="146"/>
      <c r="T164" s="147">
        <v>1.6950000000000001</v>
      </c>
      <c r="U164" s="146">
        <f>ROUND(E164*T164,2)</f>
        <v>76.13</v>
      </c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119</v>
      </c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3">
      <c r="A165" s="139"/>
      <c r="B165" s="139"/>
      <c r="C165" s="180" t="s">
        <v>328</v>
      </c>
      <c r="D165" s="148"/>
      <c r="E165" s="154">
        <v>22.143000000000001</v>
      </c>
      <c r="F165" s="158"/>
      <c r="G165" s="158"/>
      <c r="H165" s="158"/>
      <c r="I165" s="158"/>
      <c r="J165" s="158"/>
      <c r="K165" s="158"/>
      <c r="L165" s="158"/>
      <c r="M165" s="158"/>
      <c r="N165" s="146"/>
      <c r="O165" s="146"/>
      <c r="P165" s="146"/>
      <c r="Q165" s="146"/>
      <c r="R165" s="146"/>
      <c r="S165" s="146"/>
      <c r="T165" s="147"/>
      <c r="U165" s="146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131</v>
      </c>
      <c r="AF165" s="138">
        <v>0</v>
      </c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3">
      <c r="A166" s="139"/>
      <c r="B166" s="139"/>
      <c r="C166" s="180" t="s">
        <v>142</v>
      </c>
      <c r="D166" s="148"/>
      <c r="E166" s="154"/>
      <c r="F166" s="158"/>
      <c r="G166" s="158"/>
      <c r="H166" s="158"/>
      <c r="I166" s="158"/>
      <c r="J166" s="158"/>
      <c r="K166" s="158"/>
      <c r="L166" s="158"/>
      <c r="M166" s="158"/>
      <c r="N166" s="146"/>
      <c r="O166" s="146"/>
      <c r="P166" s="146"/>
      <c r="Q166" s="146"/>
      <c r="R166" s="146"/>
      <c r="S166" s="146"/>
      <c r="T166" s="147"/>
      <c r="U166" s="146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131</v>
      </c>
      <c r="AF166" s="138">
        <v>0</v>
      </c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3">
      <c r="A167" s="139"/>
      <c r="B167" s="139"/>
      <c r="C167" s="180" t="s">
        <v>329</v>
      </c>
      <c r="D167" s="148"/>
      <c r="E167" s="154">
        <v>10.698600000000001</v>
      </c>
      <c r="F167" s="158"/>
      <c r="G167" s="158"/>
      <c r="H167" s="158"/>
      <c r="I167" s="158"/>
      <c r="J167" s="158"/>
      <c r="K167" s="158"/>
      <c r="L167" s="158"/>
      <c r="M167" s="158"/>
      <c r="N167" s="146"/>
      <c r="O167" s="146"/>
      <c r="P167" s="146"/>
      <c r="Q167" s="146"/>
      <c r="R167" s="146"/>
      <c r="S167" s="146"/>
      <c r="T167" s="147"/>
      <c r="U167" s="146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131</v>
      </c>
      <c r="AF167" s="138">
        <v>0</v>
      </c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3">
      <c r="A168" s="139"/>
      <c r="B168" s="139"/>
      <c r="C168" s="180" t="s">
        <v>330</v>
      </c>
      <c r="D168" s="148"/>
      <c r="E168" s="154">
        <v>10.384</v>
      </c>
      <c r="F168" s="158"/>
      <c r="G168" s="158"/>
      <c r="H168" s="158"/>
      <c r="I168" s="158"/>
      <c r="J168" s="158"/>
      <c r="K168" s="158"/>
      <c r="L168" s="158"/>
      <c r="M168" s="158"/>
      <c r="N168" s="146"/>
      <c r="O168" s="146"/>
      <c r="P168" s="146"/>
      <c r="Q168" s="146"/>
      <c r="R168" s="146"/>
      <c r="S168" s="146"/>
      <c r="T168" s="147"/>
      <c r="U168" s="146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 t="s">
        <v>131</v>
      </c>
      <c r="AF168" s="138">
        <v>0</v>
      </c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3">
      <c r="A169" s="139"/>
      <c r="B169" s="139"/>
      <c r="C169" s="180" t="s">
        <v>331</v>
      </c>
      <c r="D169" s="148"/>
      <c r="E169" s="154">
        <v>0.43890000000000001</v>
      </c>
      <c r="F169" s="158"/>
      <c r="G169" s="158"/>
      <c r="H169" s="158"/>
      <c r="I169" s="158"/>
      <c r="J169" s="158"/>
      <c r="K169" s="158"/>
      <c r="L169" s="158"/>
      <c r="M169" s="158"/>
      <c r="N169" s="146"/>
      <c r="O169" s="146"/>
      <c r="P169" s="146"/>
      <c r="Q169" s="146"/>
      <c r="R169" s="146"/>
      <c r="S169" s="146"/>
      <c r="T169" s="147"/>
      <c r="U169" s="146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131</v>
      </c>
      <c r="AF169" s="138">
        <v>0</v>
      </c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3">
      <c r="A170" s="139"/>
      <c r="B170" s="139"/>
      <c r="C170" s="180" t="s">
        <v>332</v>
      </c>
      <c r="D170" s="148"/>
      <c r="E170" s="154">
        <v>0.62150000000000005</v>
      </c>
      <c r="F170" s="158"/>
      <c r="G170" s="158"/>
      <c r="H170" s="158"/>
      <c r="I170" s="158"/>
      <c r="J170" s="158"/>
      <c r="K170" s="158"/>
      <c r="L170" s="158"/>
      <c r="M170" s="158"/>
      <c r="N170" s="146"/>
      <c r="O170" s="146"/>
      <c r="P170" s="146"/>
      <c r="Q170" s="146"/>
      <c r="R170" s="146"/>
      <c r="S170" s="146"/>
      <c r="T170" s="147"/>
      <c r="U170" s="146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131</v>
      </c>
      <c r="AF170" s="138">
        <v>0</v>
      </c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ht="20.6" outlineLevel="1" x14ac:dyDescent="0.3">
      <c r="A171" s="139"/>
      <c r="B171" s="139"/>
      <c r="C171" s="180" t="s">
        <v>254</v>
      </c>
      <c r="D171" s="148"/>
      <c r="E171" s="154">
        <v>0.62860000000000005</v>
      </c>
      <c r="F171" s="158"/>
      <c r="G171" s="158"/>
      <c r="H171" s="158"/>
      <c r="I171" s="158"/>
      <c r="J171" s="158"/>
      <c r="K171" s="158"/>
      <c r="L171" s="158"/>
      <c r="M171" s="158"/>
      <c r="N171" s="146"/>
      <c r="O171" s="146"/>
      <c r="P171" s="146"/>
      <c r="Q171" s="146"/>
      <c r="R171" s="146"/>
      <c r="S171" s="146"/>
      <c r="T171" s="147"/>
      <c r="U171" s="146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131</v>
      </c>
      <c r="AF171" s="138">
        <v>0</v>
      </c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outlineLevel="1" x14ac:dyDescent="0.3">
      <c r="A172" s="139">
        <v>62</v>
      </c>
      <c r="B172" s="139" t="s">
        <v>333</v>
      </c>
      <c r="C172" s="179" t="s">
        <v>334</v>
      </c>
      <c r="D172" s="145" t="s">
        <v>129</v>
      </c>
      <c r="E172" s="153">
        <v>3.8315999999999999</v>
      </c>
      <c r="F172" s="157">
        <f>H172+J172</f>
        <v>0</v>
      </c>
      <c r="G172" s="158">
        <f>ROUND(E172*F172,2)</f>
        <v>0</v>
      </c>
      <c r="H172" s="158"/>
      <c r="I172" s="158">
        <f>ROUND(E172*H172,2)</f>
        <v>0</v>
      </c>
      <c r="J172" s="158"/>
      <c r="K172" s="158">
        <f>ROUND(E172*J172,2)</f>
        <v>0</v>
      </c>
      <c r="L172" s="158">
        <v>21</v>
      </c>
      <c r="M172" s="158">
        <f>G172*(1+L172/100)</f>
        <v>0</v>
      </c>
      <c r="N172" s="146">
        <v>1.8907700000000001</v>
      </c>
      <c r="O172" s="146">
        <f>ROUND(E172*N172,5)</f>
        <v>7.2446700000000002</v>
      </c>
      <c r="P172" s="146">
        <v>0</v>
      </c>
      <c r="Q172" s="146">
        <f>ROUND(E172*P172,5)</f>
        <v>0</v>
      </c>
      <c r="R172" s="146"/>
      <c r="S172" s="146"/>
      <c r="T172" s="147">
        <v>1.3169999999999999</v>
      </c>
      <c r="U172" s="146">
        <f>ROUND(E172*T172,2)</f>
        <v>5.05</v>
      </c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 t="s">
        <v>119</v>
      </c>
      <c r="AF172" s="138"/>
      <c r="AG172" s="138"/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outlineLevel="1" x14ac:dyDescent="0.3">
      <c r="A173" s="139"/>
      <c r="B173" s="139"/>
      <c r="C173" s="180" t="s">
        <v>335</v>
      </c>
      <c r="D173" s="148"/>
      <c r="E173" s="154">
        <v>2.1869999999999998</v>
      </c>
      <c r="F173" s="158"/>
      <c r="G173" s="158"/>
      <c r="H173" s="158"/>
      <c r="I173" s="158"/>
      <c r="J173" s="158"/>
      <c r="K173" s="158"/>
      <c r="L173" s="158"/>
      <c r="M173" s="158"/>
      <c r="N173" s="146"/>
      <c r="O173" s="146"/>
      <c r="P173" s="146"/>
      <c r="Q173" s="146"/>
      <c r="R173" s="146"/>
      <c r="S173" s="146"/>
      <c r="T173" s="147"/>
      <c r="U173" s="146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 t="s">
        <v>131</v>
      </c>
      <c r="AF173" s="138">
        <v>0</v>
      </c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3">
      <c r="A174" s="139"/>
      <c r="B174" s="139"/>
      <c r="C174" s="180" t="s">
        <v>336</v>
      </c>
      <c r="D174" s="148"/>
      <c r="E174" s="154">
        <v>1.242</v>
      </c>
      <c r="F174" s="158"/>
      <c r="G174" s="158"/>
      <c r="H174" s="158"/>
      <c r="I174" s="158"/>
      <c r="J174" s="158"/>
      <c r="K174" s="158"/>
      <c r="L174" s="158"/>
      <c r="M174" s="158"/>
      <c r="N174" s="146"/>
      <c r="O174" s="146"/>
      <c r="P174" s="146"/>
      <c r="Q174" s="146"/>
      <c r="R174" s="146"/>
      <c r="S174" s="146"/>
      <c r="T174" s="147"/>
      <c r="U174" s="146"/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 t="s">
        <v>131</v>
      </c>
      <c r="AF174" s="138">
        <v>0</v>
      </c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outlineLevel="1" x14ac:dyDescent="0.3">
      <c r="A175" s="139"/>
      <c r="B175" s="139"/>
      <c r="C175" s="180" t="s">
        <v>337</v>
      </c>
      <c r="D175" s="148"/>
      <c r="E175" s="154">
        <v>0.40260000000000001</v>
      </c>
      <c r="F175" s="158"/>
      <c r="G175" s="158"/>
      <c r="H175" s="158"/>
      <c r="I175" s="158"/>
      <c r="J175" s="158"/>
      <c r="K175" s="158"/>
      <c r="L175" s="158"/>
      <c r="M175" s="158"/>
      <c r="N175" s="146"/>
      <c r="O175" s="146"/>
      <c r="P175" s="146"/>
      <c r="Q175" s="146"/>
      <c r="R175" s="146"/>
      <c r="S175" s="146"/>
      <c r="T175" s="147"/>
      <c r="U175" s="146"/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 t="s">
        <v>131</v>
      </c>
      <c r="AF175" s="138">
        <v>0</v>
      </c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outlineLevel="1" x14ac:dyDescent="0.3">
      <c r="A176" s="139">
        <v>63</v>
      </c>
      <c r="B176" s="139" t="s">
        <v>338</v>
      </c>
      <c r="C176" s="179" t="s">
        <v>339</v>
      </c>
      <c r="D176" s="145" t="s">
        <v>129</v>
      </c>
      <c r="E176" s="153">
        <v>5.1435000000000004</v>
      </c>
      <c r="F176" s="157">
        <f>H176+J176</f>
        <v>0</v>
      </c>
      <c r="G176" s="158">
        <f>ROUND(E176*F176,2)</f>
        <v>0</v>
      </c>
      <c r="H176" s="158"/>
      <c r="I176" s="158">
        <f>ROUND(E176*H176,2)</f>
        <v>0</v>
      </c>
      <c r="J176" s="158"/>
      <c r="K176" s="158">
        <f>ROUND(E176*J176,2)</f>
        <v>0</v>
      </c>
      <c r="L176" s="158">
        <v>21</v>
      </c>
      <c r="M176" s="158">
        <f>G176*(1+L176/100)</f>
        <v>0</v>
      </c>
      <c r="N176" s="146">
        <v>2.5</v>
      </c>
      <c r="O176" s="146">
        <f>ROUND(E176*N176,5)</f>
        <v>12.858750000000001</v>
      </c>
      <c r="P176" s="146">
        <v>0</v>
      </c>
      <c r="Q176" s="146">
        <f>ROUND(E176*P176,5)</f>
        <v>0</v>
      </c>
      <c r="R176" s="146"/>
      <c r="S176" s="146"/>
      <c r="T176" s="147">
        <v>1.4490000000000001</v>
      </c>
      <c r="U176" s="146">
        <f>ROUND(E176*T176,2)</f>
        <v>7.45</v>
      </c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 t="s">
        <v>119</v>
      </c>
      <c r="AF176" s="138"/>
      <c r="AG176" s="138"/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outlineLevel="1" x14ac:dyDescent="0.3">
      <c r="A177" s="139"/>
      <c r="B177" s="139"/>
      <c r="C177" s="180" t="s">
        <v>340</v>
      </c>
      <c r="D177" s="148"/>
      <c r="E177" s="154">
        <v>3.2805</v>
      </c>
      <c r="F177" s="158"/>
      <c r="G177" s="158"/>
      <c r="H177" s="158"/>
      <c r="I177" s="158"/>
      <c r="J177" s="158"/>
      <c r="K177" s="158"/>
      <c r="L177" s="158"/>
      <c r="M177" s="158"/>
      <c r="N177" s="146"/>
      <c r="O177" s="146"/>
      <c r="P177" s="146"/>
      <c r="Q177" s="146"/>
      <c r="R177" s="146"/>
      <c r="S177" s="146"/>
      <c r="T177" s="147"/>
      <c r="U177" s="146"/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 t="s">
        <v>131</v>
      </c>
      <c r="AF177" s="138">
        <v>0</v>
      </c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3">
      <c r="A178" s="139"/>
      <c r="B178" s="139"/>
      <c r="C178" s="180" t="s">
        <v>341</v>
      </c>
      <c r="D178" s="148"/>
      <c r="E178" s="154">
        <v>1.863</v>
      </c>
      <c r="F178" s="158"/>
      <c r="G178" s="158"/>
      <c r="H178" s="158"/>
      <c r="I178" s="158"/>
      <c r="J178" s="158"/>
      <c r="K178" s="158"/>
      <c r="L178" s="158"/>
      <c r="M178" s="158"/>
      <c r="N178" s="146"/>
      <c r="O178" s="146"/>
      <c r="P178" s="146"/>
      <c r="Q178" s="146"/>
      <c r="R178" s="146"/>
      <c r="S178" s="146"/>
      <c r="T178" s="147"/>
      <c r="U178" s="146"/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 t="s">
        <v>131</v>
      </c>
      <c r="AF178" s="138">
        <v>0</v>
      </c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x14ac:dyDescent="0.3">
      <c r="A179" s="140" t="s">
        <v>114</v>
      </c>
      <c r="B179" s="140" t="s">
        <v>65</v>
      </c>
      <c r="C179" s="182" t="s">
        <v>66</v>
      </c>
      <c r="D179" s="150"/>
      <c r="E179" s="156"/>
      <c r="F179" s="159"/>
      <c r="G179" s="159">
        <f>SUMIF(AE180:AE186,"&lt;&gt;NOR",G180:G186)</f>
        <v>0</v>
      </c>
      <c r="H179" s="159"/>
      <c r="I179" s="159">
        <f>SUM(I180:I186)</f>
        <v>0</v>
      </c>
      <c r="J179" s="159"/>
      <c r="K179" s="159">
        <f>SUM(K180:K186)</f>
        <v>0</v>
      </c>
      <c r="L179" s="159"/>
      <c r="M179" s="159">
        <f>SUM(M180:M186)</f>
        <v>0</v>
      </c>
      <c r="N179" s="151"/>
      <c r="O179" s="151">
        <f>SUM(O180:O186)</f>
        <v>125.64358</v>
      </c>
      <c r="P179" s="151"/>
      <c r="Q179" s="151">
        <f>SUM(Q180:Q186)</f>
        <v>0</v>
      </c>
      <c r="R179" s="151"/>
      <c r="S179" s="151"/>
      <c r="T179" s="152"/>
      <c r="U179" s="151">
        <f>SUM(U180:U186)</f>
        <v>14.69</v>
      </c>
      <c r="AE179" t="s">
        <v>115</v>
      </c>
    </row>
    <row r="180" spans="1:60" outlineLevel="1" x14ac:dyDescent="0.3">
      <c r="A180" s="139">
        <v>64</v>
      </c>
      <c r="B180" s="139" t="s">
        <v>342</v>
      </c>
      <c r="C180" s="179" t="s">
        <v>343</v>
      </c>
      <c r="D180" s="145" t="s">
        <v>173</v>
      </c>
      <c r="E180" s="153">
        <v>530.39800000000002</v>
      </c>
      <c r="F180" s="157">
        <f>H180+J180</f>
        <v>0</v>
      </c>
      <c r="G180" s="158">
        <f>ROUND(E180*F180,2)</f>
        <v>0</v>
      </c>
      <c r="H180" s="158"/>
      <c r="I180" s="158">
        <f>ROUND(E180*H180,2)</f>
        <v>0</v>
      </c>
      <c r="J180" s="158"/>
      <c r="K180" s="158">
        <f>ROUND(E180*J180,2)</f>
        <v>0</v>
      </c>
      <c r="L180" s="158">
        <v>21</v>
      </c>
      <c r="M180" s="158">
        <f>G180*(1+L180/100)</f>
        <v>0</v>
      </c>
      <c r="N180" s="146">
        <v>0.21</v>
      </c>
      <c r="O180" s="146">
        <f>ROUND(E180*N180,5)</f>
        <v>111.38357999999999</v>
      </c>
      <c r="P180" s="146">
        <v>0</v>
      </c>
      <c r="Q180" s="146">
        <f>ROUND(E180*P180,5)</f>
        <v>0</v>
      </c>
      <c r="R180" s="146"/>
      <c r="S180" s="146"/>
      <c r="T180" s="147">
        <v>2.5999999999999999E-2</v>
      </c>
      <c r="U180" s="146">
        <f>ROUND(E180*T180,2)</f>
        <v>13.79</v>
      </c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 t="s">
        <v>119</v>
      </c>
      <c r="AF180" s="138"/>
      <c r="AG180" s="138"/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ht="20.6" outlineLevel="1" x14ac:dyDescent="0.3">
      <c r="A181" s="139"/>
      <c r="B181" s="139"/>
      <c r="C181" s="180" t="s">
        <v>302</v>
      </c>
      <c r="D181" s="148"/>
      <c r="E181" s="154">
        <v>11.814</v>
      </c>
      <c r="F181" s="158"/>
      <c r="G181" s="158"/>
      <c r="H181" s="158"/>
      <c r="I181" s="158"/>
      <c r="J181" s="158"/>
      <c r="K181" s="158"/>
      <c r="L181" s="158"/>
      <c r="M181" s="158"/>
      <c r="N181" s="146"/>
      <c r="O181" s="146"/>
      <c r="P181" s="146"/>
      <c r="Q181" s="146"/>
      <c r="R181" s="146"/>
      <c r="S181" s="146"/>
      <c r="T181" s="147"/>
      <c r="U181" s="146"/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 t="s">
        <v>131</v>
      </c>
      <c r="AF181" s="138">
        <v>0</v>
      </c>
      <c r="AG181" s="138"/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outlineLevel="1" x14ac:dyDescent="0.3">
      <c r="A182" s="139"/>
      <c r="B182" s="139"/>
      <c r="C182" s="180" t="s">
        <v>303</v>
      </c>
      <c r="D182" s="148"/>
      <c r="E182" s="154">
        <v>14.58</v>
      </c>
      <c r="F182" s="158"/>
      <c r="G182" s="158"/>
      <c r="H182" s="158"/>
      <c r="I182" s="158"/>
      <c r="J182" s="158"/>
      <c r="K182" s="158"/>
      <c r="L182" s="158"/>
      <c r="M182" s="158"/>
      <c r="N182" s="146"/>
      <c r="O182" s="146"/>
      <c r="P182" s="146"/>
      <c r="Q182" s="146"/>
      <c r="R182" s="146"/>
      <c r="S182" s="146"/>
      <c r="T182" s="147"/>
      <c r="U182" s="146"/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 t="s">
        <v>131</v>
      </c>
      <c r="AF182" s="138">
        <v>0</v>
      </c>
      <c r="AG182" s="138"/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outlineLevel="1" x14ac:dyDescent="0.3">
      <c r="A183" s="139"/>
      <c r="B183" s="139"/>
      <c r="C183" s="180" t="s">
        <v>272</v>
      </c>
      <c r="D183" s="148"/>
      <c r="E183" s="154">
        <v>4.0039999999999996</v>
      </c>
      <c r="F183" s="158"/>
      <c r="G183" s="158"/>
      <c r="H183" s="158"/>
      <c r="I183" s="158"/>
      <c r="J183" s="158"/>
      <c r="K183" s="158"/>
      <c r="L183" s="158"/>
      <c r="M183" s="158"/>
      <c r="N183" s="146"/>
      <c r="O183" s="146"/>
      <c r="P183" s="146"/>
      <c r="Q183" s="146"/>
      <c r="R183" s="146"/>
      <c r="S183" s="146"/>
      <c r="T183" s="147"/>
      <c r="U183" s="146"/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 t="s">
        <v>131</v>
      </c>
      <c r="AF183" s="138">
        <v>0</v>
      </c>
      <c r="AG183" s="138"/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3">
      <c r="A184" s="139"/>
      <c r="B184" s="139"/>
      <c r="C184" s="180" t="s">
        <v>304</v>
      </c>
      <c r="D184" s="148"/>
      <c r="E184" s="154">
        <v>500</v>
      </c>
      <c r="F184" s="158"/>
      <c r="G184" s="158"/>
      <c r="H184" s="158"/>
      <c r="I184" s="158"/>
      <c r="J184" s="158"/>
      <c r="K184" s="158"/>
      <c r="L184" s="158"/>
      <c r="M184" s="158"/>
      <c r="N184" s="146"/>
      <c r="O184" s="146"/>
      <c r="P184" s="146"/>
      <c r="Q184" s="146"/>
      <c r="R184" s="146"/>
      <c r="S184" s="146"/>
      <c r="T184" s="147"/>
      <c r="U184" s="146"/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 t="s">
        <v>131</v>
      </c>
      <c r="AF184" s="138">
        <v>0</v>
      </c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ht="20.6" outlineLevel="1" x14ac:dyDescent="0.3">
      <c r="A185" s="139">
        <v>65</v>
      </c>
      <c r="B185" s="139" t="s">
        <v>344</v>
      </c>
      <c r="C185" s="179" t="s">
        <v>345</v>
      </c>
      <c r="D185" s="145" t="s">
        <v>173</v>
      </c>
      <c r="E185" s="153">
        <v>31</v>
      </c>
      <c r="F185" s="157">
        <f>H185+J185</f>
        <v>0</v>
      </c>
      <c r="G185" s="158">
        <f>ROUND(E185*F185,2)</f>
        <v>0</v>
      </c>
      <c r="H185" s="158"/>
      <c r="I185" s="158">
        <f>ROUND(E185*H185,2)</f>
        <v>0</v>
      </c>
      <c r="J185" s="158"/>
      <c r="K185" s="158">
        <f>ROUND(E185*J185,2)</f>
        <v>0</v>
      </c>
      <c r="L185" s="158">
        <v>21</v>
      </c>
      <c r="M185" s="158">
        <f>G185*(1+L185/100)</f>
        <v>0</v>
      </c>
      <c r="N185" s="146">
        <v>0.46</v>
      </c>
      <c r="O185" s="146">
        <f>ROUND(E185*N185,5)</f>
        <v>14.26</v>
      </c>
      <c r="P185" s="146">
        <v>0</v>
      </c>
      <c r="Q185" s="146">
        <f>ROUND(E185*P185,5)</f>
        <v>0</v>
      </c>
      <c r="R185" s="146"/>
      <c r="S185" s="146"/>
      <c r="T185" s="147">
        <v>2.9000000000000001E-2</v>
      </c>
      <c r="U185" s="146">
        <f>ROUND(E185*T185,2)</f>
        <v>0.9</v>
      </c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 t="s">
        <v>119</v>
      </c>
      <c r="AF185" s="138"/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outlineLevel="1" x14ac:dyDescent="0.3">
      <c r="A186" s="139"/>
      <c r="B186" s="139"/>
      <c r="C186" s="180" t="s">
        <v>346</v>
      </c>
      <c r="D186" s="148"/>
      <c r="E186" s="154">
        <v>31</v>
      </c>
      <c r="F186" s="158"/>
      <c r="G186" s="158"/>
      <c r="H186" s="158"/>
      <c r="I186" s="158"/>
      <c r="J186" s="158"/>
      <c r="K186" s="158"/>
      <c r="L186" s="158"/>
      <c r="M186" s="158"/>
      <c r="N186" s="146"/>
      <c r="O186" s="146"/>
      <c r="P186" s="146"/>
      <c r="Q186" s="146"/>
      <c r="R186" s="146"/>
      <c r="S186" s="146"/>
      <c r="T186" s="147"/>
      <c r="U186" s="146"/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 t="s">
        <v>131</v>
      </c>
      <c r="AF186" s="138">
        <v>0</v>
      </c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x14ac:dyDescent="0.3">
      <c r="A187" s="140" t="s">
        <v>114</v>
      </c>
      <c r="B187" s="140" t="s">
        <v>67</v>
      </c>
      <c r="C187" s="182" t="s">
        <v>68</v>
      </c>
      <c r="D187" s="150"/>
      <c r="E187" s="156"/>
      <c r="F187" s="159"/>
      <c r="G187" s="159">
        <f>SUMIF(AE188:AE189,"&lt;&gt;NOR",G188:G189)</f>
        <v>0</v>
      </c>
      <c r="H187" s="159"/>
      <c r="I187" s="159">
        <f>SUM(I188:I189)</f>
        <v>0</v>
      </c>
      <c r="J187" s="159"/>
      <c r="K187" s="159">
        <f>SUM(K188:K189)</f>
        <v>0</v>
      </c>
      <c r="L187" s="159"/>
      <c r="M187" s="159">
        <f>SUM(M188:M189)</f>
        <v>0</v>
      </c>
      <c r="N187" s="151"/>
      <c r="O187" s="151">
        <f>SUM(O188:O189)</f>
        <v>2.2909000000000002</v>
      </c>
      <c r="P187" s="151"/>
      <c r="Q187" s="151">
        <f>SUM(Q188:Q189)</f>
        <v>0</v>
      </c>
      <c r="R187" s="151"/>
      <c r="S187" s="151"/>
      <c r="T187" s="152"/>
      <c r="U187" s="151">
        <f>SUM(U188:U189)</f>
        <v>14.82</v>
      </c>
      <c r="AE187" t="s">
        <v>115</v>
      </c>
    </row>
    <row r="188" spans="1:60" ht="20.6" outlineLevel="1" x14ac:dyDescent="0.3">
      <c r="A188" s="139">
        <v>66</v>
      </c>
      <c r="B188" s="139" t="s">
        <v>347</v>
      </c>
      <c r="C188" s="179" t="s">
        <v>348</v>
      </c>
      <c r="D188" s="145" t="s">
        <v>173</v>
      </c>
      <c r="E188" s="153">
        <v>31</v>
      </c>
      <c r="F188" s="157">
        <f>H188+J188</f>
        <v>0</v>
      </c>
      <c r="G188" s="158">
        <f>ROUND(E188*F188,2)</f>
        <v>0</v>
      </c>
      <c r="H188" s="158"/>
      <c r="I188" s="158">
        <f>ROUND(E188*H188,2)</f>
        <v>0</v>
      </c>
      <c r="J188" s="158"/>
      <c r="K188" s="158">
        <f>ROUND(E188*J188,2)</f>
        <v>0</v>
      </c>
      <c r="L188" s="158">
        <v>21</v>
      </c>
      <c r="M188" s="158">
        <f>G188*(1+L188/100)</f>
        <v>0</v>
      </c>
      <c r="N188" s="146">
        <v>7.3899999999999993E-2</v>
      </c>
      <c r="O188" s="146">
        <f>ROUND(E188*N188,5)</f>
        <v>2.2909000000000002</v>
      </c>
      <c r="P188" s="146">
        <v>0</v>
      </c>
      <c r="Q188" s="146">
        <f>ROUND(E188*P188,5)</f>
        <v>0</v>
      </c>
      <c r="R188" s="146"/>
      <c r="S188" s="146"/>
      <c r="T188" s="147">
        <v>0.47799999999999998</v>
      </c>
      <c r="U188" s="146">
        <f>ROUND(E188*T188,2)</f>
        <v>14.82</v>
      </c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 t="s">
        <v>119</v>
      </c>
      <c r="AF188" s="138"/>
      <c r="AG188" s="138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outlineLevel="1" x14ac:dyDescent="0.3">
      <c r="A189" s="139"/>
      <c r="B189" s="139"/>
      <c r="C189" s="180" t="s">
        <v>349</v>
      </c>
      <c r="D189" s="148"/>
      <c r="E189" s="154">
        <v>31</v>
      </c>
      <c r="F189" s="158"/>
      <c r="G189" s="158"/>
      <c r="H189" s="158"/>
      <c r="I189" s="158"/>
      <c r="J189" s="158"/>
      <c r="K189" s="158"/>
      <c r="L189" s="158"/>
      <c r="M189" s="158"/>
      <c r="N189" s="146"/>
      <c r="O189" s="146"/>
      <c r="P189" s="146"/>
      <c r="Q189" s="146"/>
      <c r="R189" s="146"/>
      <c r="S189" s="146"/>
      <c r="T189" s="147"/>
      <c r="U189" s="146"/>
      <c r="V189" s="138"/>
      <c r="W189" s="138"/>
      <c r="X189" s="138"/>
      <c r="Y189" s="138"/>
      <c r="Z189" s="138"/>
      <c r="AA189" s="138"/>
      <c r="AB189" s="138"/>
      <c r="AC189" s="138"/>
      <c r="AD189" s="138"/>
      <c r="AE189" s="138" t="s">
        <v>131</v>
      </c>
      <c r="AF189" s="138">
        <v>0</v>
      </c>
      <c r="AG189" s="138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x14ac:dyDescent="0.3">
      <c r="A190" s="140" t="s">
        <v>114</v>
      </c>
      <c r="B190" s="140" t="s">
        <v>69</v>
      </c>
      <c r="C190" s="182" t="s">
        <v>70</v>
      </c>
      <c r="D190" s="150"/>
      <c r="E190" s="156"/>
      <c r="F190" s="159"/>
      <c r="G190" s="159">
        <f>SUMIF(AE191:AE256,"&lt;&gt;NOR",G191:G256)</f>
        <v>0</v>
      </c>
      <c r="H190" s="159"/>
      <c r="I190" s="159">
        <f>SUM(I191:I256)</f>
        <v>0</v>
      </c>
      <c r="J190" s="159"/>
      <c r="K190" s="159">
        <f>SUM(K191:K256)</f>
        <v>0</v>
      </c>
      <c r="L190" s="159"/>
      <c r="M190" s="159">
        <f>SUM(M191:M256)</f>
        <v>0</v>
      </c>
      <c r="N190" s="151"/>
      <c r="O190" s="151">
        <f>SUM(O191:O256)</f>
        <v>29.331489999999988</v>
      </c>
      <c r="P190" s="151"/>
      <c r="Q190" s="151">
        <f>SUM(Q191:Q256)</f>
        <v>0</v>
      </c>
      <c r="R190" s="151"/>
      <c r="S190" s="151"/>
      <c r="T190" s="152"/>
      <c r="U190" s="151">
        <f>SUM(U191:U256)</f>
        <v>131.43</v>
      </c>
      <c r="AE190" t="s">
        <v>115</v>
      </c>
    </row>
    <row r="191" spans="1:60" outlineLevel="1" x14ac:dyDescent="0.3">
      <c r="A191" s="139">
        <v>67</v>
      </c>
      <c r="B191" s="139" t="s">
        <v>350</v>
      </c>
      <c r="C191" s="179" t="s">
        <v>351</v>
      </c>
      <c r="D191" s="145" t="s">
        <v>126</v>
      </c>
      <c r="E191" s="153">
        <v>3</v>
      </c>
      <c r="F191" s="157">
        <f>H191+J191</f>
        <v>0</v>
      </c>
      <c r="G191" s="158">
        <f>ROUND(E191*F191,2)</f>
        <v>0</v>
      </c>
      <c r="H191" s="158"/>
      <c r="I191" s="158">
        <f>ROUND(E191*H191,2)</f>
        <v>0</v>
      </c>
      <c r="J191" s="158"/>
      <c r="K191" s="158">
        <f>ROUND(E191*J191,2)</f>
        <v>0</v>
      </c>
      <c r="L191" s="158">
        <v>21</v>
      </c>
      <c r="M191" s="158">
        <f>G191*(1+L191/100)</f>
        <v>0</v>
      </c>
      <c r="N191" s="146">
        <v>0</v>
      </c>
      <c r="O191" s="146">
        <f>ROUND(E191*N191,5)</f>
        <v>0</v>
      </c>
      <c r="P191" s="146">
        <v>0</v>
      </c>
      <c r="Q191" s="146">
        <f>ROUND(E191*P191,5)</f>
        <v>0</v>
      </c>
      <c r="R191" s="146"/>
      <c r="S191" s="146"/>
      <c r="T191" s="147">
        <v>6.6000000000000003E-2</v>
      </c>
      <c r="U191" s="146">
        <f>ROUND(E191*T191,2)</f>
        <v>0.2</v>
      </c>
      <c r="V191" s="138"/>
      <c r="W191" s="138"/>
      <c r="X191" s="138"/>
      <c r="Y191" s="138"/>
      <c r="Z191" s="138"/>
      <c r="AA191" s="138"/>
      <c r="AB191" s="138"/>
      <c r="AC191" s="138"/>
      <c r="AD191" s="138"/>
      <c r="AE191" s="138" t="s">
        <v>119</v>
      </c>
      <c r="AF191" s="138"/>
      <c r="AG191" s="138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outlineLevel="1" x14ac:dyDescent="0.3">
      <c r="A192" s="139"/>
      <c r="B192" s="139"/>
      <c r="C192" s="180" t="s">
        <v>352</v>
      </c>
      <c r="D192" s="148"/>
      <c r="E192" s="154">
        <v>3</v>
      </c>
      <c r="F192" s="158"/>
      <c r="G192" s="158"/>
      <c r="H192" s="158"/>
      <c r="I192" s="158"/>
      <c r="J192" s="158"/>
      <c r="K192" s="158"/>
      <c r="L192" s="158"/>
      <c r="M192" s="158"/>
      <c r="N192" s="146"/>
      <c r="O192" s="146"/>
      <c r="P192" s="146"/>
      <c r="Q192" s="146"/>
      <c r="R192" s="146"/>
      <c r="S192" s="146"/>
      <c r="T192" s="147"/>
      <c r="U192" s="146"/>
      <c r="V192" s="138"/>
      <c r="W192" s="138"/>
      <c r="X192" s="138"/>
      <c r="Y192" s="138"/>
      <c r="Z192" s="138"/>
      <c r="AA192" s="138"/>
      <c r="AB192" s="138"/>
      <c r="AC192" s="138"/>
      <c r="AD192" s="138"/>
      <c r="AE192" s="138" t="s">
        <v>131</v>
      </c>
      <c r="AF192" s="138">
        <v>0</v>
      </c>
      <c r="AG192" s="138"/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  <c r="AX192" s="138"/>
      <c r="AY192" s="138"/>
      <c r="AZ192" s="138"/>
      <c r="BA192" s="138"/>
      <c r="BB192" s="138"/>
      <c r="BC192" s="138"/>
      <c r="BD192" s="138"/>
      <c r="BE192" s="138"/>
      <c r="BF192" s="138"/>
      <c r="BG192" s="138"/>
      <c r="BH192" s="138"/>
    </row>
    <row r="193" spans="1:60" outlineLevel="1" x14ac:dyDescent="0.3">
      <c r="A193" s="139">
        <v>68</v>
      </c>
      <c r="B193" s="139" t="s">
        <v>353</v>
      </c>
      <c r="C193" s="179" t="s">
        <v>354</v>
      </c>
      <c r="D193" s="145" t="s">
        <v>126</v>
      </c>
      <c r="E193" s="153">
        <v>233.6</v>
      </c>
      <c r="F193" s="157">
        <f>H193+J193</f>
        <v>0</v>
      </c>
      <c r="G193" s="158">
        <f>ROUND(E193*F193,2)</f>
        <v>0</v>
      </c>
      <c r="H193" s="158"/>
      <c r="I193" s="158">
        <f>ROUND(E193*H193,2)</f>
        <v>0</v>
      </c>
      <c r="J193" s="158"/>
      <c r="K193" s="158">
        <f>ROUND(E193*J193,2)</f>
        <v>0</v>
      </c>
      <c r="L193" s="158">
        <v>21</v>
      </c>
      <c r="M193" s="158">
        <f>G193*(1+L193/100)</f>
        <v>0</v>
      </c>
      <c r="N193" s="146">
        <v>1.0000000000000001E-5</v>
      </c>
      <c r="O193" s="146">
        <f>ROUND(E193*N193,5)</f>
        <v>2.3400000000000001E-3</v>
      </c>
      <c r="P193" s="146">
        <v>0</v>
      </c>
      <c r="Q193" s="146">
        <f>ROUND(E193*P193,5)</f>
        <v>0</v>
      </c>
      <c r="R193" s="146"/>
      <c r="S193" s="146"/>
      <c r="T193" s="147">
        <v>0.08</v>
      </c>
      <c r="U193" s="146">
        <f>ROUND(E193*T193,2)</f>
        <v>18.690000000000001</v>
      </c>
      <c r="V193" s="138"/>
      <c r="W193" s="138"/>
      <c r="X193" s="138"/>
      <c r="Y193" s="138"/>
      <c r="Z193" s="138"/>
      <c r="AA193" s="138"/>
      <c r="AB193" s="138"/>
      <c r="AC193" s="138"/>
      <c r="AD193" s="138"/>
      <c r="AE193" s="138" t="s">
        <v>119</v>
      </c>
      <c r="AF193" s="138"/>
      <c r="AG193" s="138"/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</row>
    <row r="194" spans="1:60" outlineLevel="1" x14ac:dyDescent="0.3">
      <c r="A194" s="139"/>
      <c r="B194" s="139"/>
      <c r="C194" s="180" t="s">
        <v>355</v>
      </c>
      <c r="D194" s="148"/>
      <c r="E194" s="154">
        <v>233.6</v>
      </c>
      <c r="F194" s="158"/>
      <c r="G194" s="158"/>
      <c r="H194" s="158"/>
      <c r="I194" s="158"/>
      <c r="J194" s="158"/>
      <c r="K194" s="158"/>
      <c r="L194" s="158"/>
      <c r="M194" s="158"/>
      <c r="N194" s="146"/>
      <c r="O194" s="146"/>
      <c r="P194" s="146"/>
      <c r="Q194" s="146"/>
      <c r="R194" s="146"/>
      <c r="S194" s="146"/>
      <c r="T194" s="147"/>
      <c r="U194" s="146"/>
      <c r="V194" s="138"/>
      <c r="W194" s="138"/>
      <c r="X194" s="138"/>
      <c r="Y194" s="138"/>
      <c r="Z194" s="138"/>
      <c r="AA194" s="138"/>
      <c r="AB194" s="138"/>
      <c r="AC194" s="138"/>
      <c r="AD194" s="138"/>
      <c r="AE194" s="138" t="s">
        <v>131</v>
      </c>
      <c r="AF194" s="138">
        <v>0</v>
      </c>
      <c r="AG194" s="138"/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</row>
    <row r="195" spans="1:60" outlineLevel="1" x14ac:dyDescent="0.3">
      <c r="A195" s="139">
        <v>69</v>
      </c>
      <c r="B195" s="139" t="s">
        <v>356</v>
      </c>
      <c r="C195" s="179" t="s">
        <v>357</v>
      </c>
      <c r="D195" s="145" t="s">
        <v>126</v>
      </c>
      <c r="E195" s="153">
        <v>2.5</v>
      </c>
      <c r="F195" s="157">
        <f>H195+J195</f>
        <v>0</v>
      </c>
      <c r="G195" s="158">
        <f>ROUND(E195*F195,2)</f>
        <v>0</v>
      </c>
      <c r="H195" s="158"/>
      <c r="I195" s="158">
        <f>ROUND(E195*H195,2)</f>
        <v>0</v>
      </c>
      <c r="J195" s="158"/>
      <c r="K195" s="158">
        <f>ROUND(E195*J195,2)</f>
        <v>0</v>
      </c>
      <c r="L195" s="158">
        <v>21</v>
      </c>
      <c r="M195" s="158">
        <f>G195*(1+L195/100)</f>
        <v>0</v>
      </c>
      <c r="N195" s="146">
        <v>1.0000000000000001E-5</v>
      </c>
      <c r="O195" s="146">
        <f>ROUND(E195*N195,5)</f>
        <v>3.0000000000000001E-5</v>
      </c>
      <c r="P195" s="146">
        <v>0</v>
      </c>
      <c r="Q195" s="146">
        <f>ROUND(E195*P195,5)</f>
        <v>0</v>
      </c>
      <c r="R195" s="146"/>
      <c r="S195" s="146"/>
      <c r="T195" s="147">
        <v>9.7000000000000003E-2</v>
      </c>
      <c r="U195" s="146">
        <f>ROUND(E195*T195,2)</f>
        <v>0.24</v>
      </c>
      <c r="V195" s="138"/>
      <c r="W195" s="138"/>
      <c r="X195" s="138"/>
      <c r="Y195" s="138"/>
      <c r="Z195" s="138"/>
      <c r="AA195" s="138"/>
      <c r="AB195" s="138"/>
      <c r="AC195" s="138"/>
      <c r="AD195" s="138"/>
      <c r="AE195" s="138" t="s">
        <v>119</v>
      </c>
      <c r="AF195" s="138"/>
      <c r="AG195" s="138"/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</row>
    <row r="196" spans="1:60" outlineLevel="1" x14ac:dyDescent="0.3">
      <c r="A196" s="139"/>
      <c r="B196" s="139"/>
      <c r="C196" s="180" t="s">
        <v>358</v>
      </c>
      <c r="D196" s="148"/>
      <c r="E196" s="154">
        <v>2.5</v>
      </c>
      <c r="F196" s="158"/>
      <c r="G196" s="158"/>
      <c r="H196" s="158"/>
      <c r="I196" s="158"/>
      <c r="J196" s="158"/>
      <c r="K196" s="158"/>
      <c r="L196" s="158"/>
      <c r="M196" s="158"/>
      <c r="N196" s="146"/>
      <c r="O196" s="146"/>
      <c r="P196" s="146"/>
      <c r="Q196" s="146"/>
      <c r="R196" s="146"/>
      <c r="S196" s="146"/>
      <c r="T196" s="147"/>
      <c r="U196" s="146"/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 t="s">
        <v>131</v>
      </c>
      <c r="AF196" s="138">
        <v>0</v>
      </c>
      <c r="AG196" s="138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</row>
    <row r="197" spans="1:60" outlineLevel="1" x14ac:dyDescent="0.3">
      <c r="A197" s="139">
        <v>70</v>
      </c>
      <c r="B197" s="139" t="s">
        <v>359</v>
      </c>
      <c r="C197" s="179" t="s">
        <v>360</v>
      </c>
      <c r="D197" s="145" t="s">
        <v>188</v>
      </c>
      <c r="E197" s="153">
        <v>1</v>
      </c>
      <c r="F197" s="157">
        <f t="shared" ref="F197:F227" si="16">H197+J197</f>
        <v>0</v>
      </c>
      <c r="G197" s="158">
        <f t="shared" ref="G197:G227" si="17">ROUND(E197*F197,2)</f>
        <v>0</v>
      </c>
      <c r="H197" s="158"/>
      <c r="I197" s="158">
        <f t="shared" ref="I197:I227" si="18">ROUND(E197*H197,2)</f>
        <v>0</v>
      </c>
      <c r="J197" s="158"/>
      <c r="K197" s="158">
        <f t="shared" ref="K197:K227" si="19">ROUND(E197*J197,2)</f>
        <v>0</v>
      </c>
      <c r="L197" s="158">
        <v>21</v>
      </c>
      <c r="M197" s="158">
        <f t="shared" ref="M197:M227" si="20">G197*(1+L197/100)</f>
        <v>0</v>
      </c>
      <c r="N197" s="146">
        <v>1.5299999999999999E-2</v>
      </c>
      <c r="O197" s="146">
        <f t="shared" ref="O197:O227" si="21">ROUND(E197*N197,5)</f>
        <v>1.5299999999999999E-2</v>
      </c>
      <c r="P197" s="146">
        <v>0</v>
      </c>
      <c r="Q197" s="146">
        <f t="shared" ref="Q197:Q227" si="22">ROUND(E197*P197,5)</f>
        <v>0</v>
      </c>
      <c r="R197" s="146"/>
      <c r="S197" s="146"/>
      <c r="T197" s="147">
        <v>0</v>
      </c>
      <c r="U197" s="146">
        <f t="shared" ref="U197:U227" si="23">ROUND(E197*T197,2)</f>
        <v>0</v>
      </c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 t="s">
        <v>123</v>
      </c>
      <c r="AF197" s="138"/>
      <c r="AG197" s="138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</row>
    <row r="198" spans="1:60" outlineLevel="1" x14ac:dyDescent="0.3">
      <c r="A198" s="139">
        <v>71</v>
      </c>
      <c r="B198" s="139" t="s">
        <v>361</v>
      </c>
      <c r="C198" s="179" t="s">
        <v>362</v>
      </c>
      <c r="D198" s="145" t="s">
        <v>188</v>
      </c>
      <c r="E198" s="153">
        <v>2</v>
      </c>
      <c r="F198" s="157">
        <f t="shared" si="16"/>
        <v>0</v>
      </c>
      <c r="G198" s="158">
        <f t="shared" si="17"/>
        <v>0</v>
      </c>
      <c r="H198" s="158"/>
      <c r="I198" s="158">
        <f t="shared" si="18"/>
        <v>0</v>
      </c>
      <c r="J198" s="158"/>
      <c r="K198" s="158">
        <f t="shared" si="19"/>
        <v>0</v>
      </c>
      <c r="L198" s="158">
        <v>21</v>
      </c>
      <c r="M198" s="158">
        <f t="shared" si="20"/>
        <v>0</v>
      </c>
      <c r="N198" s="146">
        <v>2.1299999999999999E-2</v>
      </c>
      <c r="O198" s="146">
        <f t="shared" si="21"/>
        <v>4.2599999999999999E-2</v>
      </c>
      <c r="P198" s="146">
        <v>0</v>
      </c>
      <c r="Q198" s="146">
        <f t="shared" si="22"/>
        <v>0</v>
      </c>
      <c r="R198" s="146"/>
      <c r="S198" s="146"/>
      <c r="T198" s="147">
        <v>0</v>
      </c>
      <c r="U198" s="146">
        <f t="shared" si="23"/>
        <v>0</v>
      </c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 t="s">
        <v>123</v>
      </c>
      <c r="AF198" s="138"/>
      <c r="AG198" s="138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</row>
    <row r="199" spans="1:60" outlineLevel="1" x14ac:dyDescent="0.3">
      <c r="A199" s="139">
        <v>72</v>
      </c>
      <c r="B199" s="139" t="s">
        <v>363</v>
      </c>
      <c r="C199" s="179" t="s">
        <v>364</v>
      </c>
      <c r="D199" s="145" t="s">
        <v>188</v>
      </c>
      <c r="E199" s="153">
        <v>39</v>
      </c>
      <c r="F199" s="157">
        <f t="shared" si="16"/>
        <v>0</v>
      </c>
      <c r="G199" s="158">
        <f t="shared" si="17"/>
        <v>0</v>
      </c>
      <c r="H199" s="158"/>
      <c r="I199" s="158">
        <f t="shared" si="18"/>
        <v>0</v>
      </c>
      <c r="J199" s="158"/>
      <c r="K199" s="158">
        <f t="shared" si="19"/>
        <v>0</v>
      </c>
      <c r="L199" s="158">
        <v>21</v>
      </c>
      <c r="M199" s="158">
        <f t="shared" si="20"/>
        <v>0</v>
      </c>
      <c r="N199" s="146">
        <v>4.2599999999999999E-2</v>
      </c>
      <c r="O199" s="146">
        <f t="shared" si="21"/>
        <v>1.6614</v>
      </c>
      <c r="P199" s="146">
        <v>0</v>
      </c>
      <c r="Q199" s="146">
        <f t="shared" si="22"/>
        <v>0</v>
      </c>
      <c r="R199" s="146"/>
      <c r="S199" s="146"/>
      <c r="T199" s="147">
        <v>0</v>
      </c>
      <c r="U199" s="146">
        <f t="shared" si="23"/>
        <v>0</v>
      </c>
      <c r="V199" s="138"/>
      <c r="W199" s="138"/>
      <c r="X199" s="138"/>
      <c r="Y199" s="138"/>
      <c r="Z199" s="138"/>
      <c r="AA199" s="138"/>
      <c r="AB199" s="138"/>
      <c r="AC199" s="138"/>
      <c r="AD199" s="138"/>
      <c r="AE199" s="138" t="s">
        <v>123</v>
      </c>
      <c r="AF199" s="138"/>
      <c r="AG199" s="138"/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8"/>
      <c r="BD199" s="138"/>
      <c r="BE199" s="138"/>
      <c r="BF199" s="138"/>
      <c r="BG199" s="138"/>
      <c r="BH199" s="138"/>
    </row>
    <row r="200" spans="1:60" outlineLevel="1" x14ac:dyDescent="0.3">
      <c r="A200" s="139">
        <v>73</v>
      </c>
      <c r="B200" s="139" t="s">
        <v>365</v>
      </c>
      <c r="C200" s="179" t="s">
        <v>366</v>
      </c>
      <c r="D200" s="145" t="s">
        <v>188</v>
      </c>
      <c r="E200" s="153">
        <v>1</v>
      </c>
      <c r="F200" s="157">
        <f t="shared" si="16"/>
        <v>0</v>
      </c>
      <c r="G200" s="158">
        <f t="shared" si="17"/>
        <v>0</v>
      </c>
      <c r="H200" s="158"/>
      <c r="I200" s="158">
        <f t="shared" si="18"/>
        <v>0</v>
      </c>
      <c r="J200" s="158"/>
      <c r="K200" s="158">
        <f t="shared" si="19"/>
        <v>0</v>
      </c>
      <c r="L200" s="158">
        <v>21</v>
      </c>
      <c r="M200" s="158">
        <f t="shared" si="20"/>
        <v>0</v>
      </c>
      <c r="N200" s="146">
        <v>3.6600000000000001E-2</v>
      </c>
      <c r="O200" s="146">
        <f t="shared" si="21"/>
        <v>3.6600000000000001E-2</v>
      </c>
      <c r="P200" s="146">
        <v>0</v>
      </c>
      <c r="Q200" s="146">
        <f t="shared" si="22"/>
        <v>0</v>
      </c>
      <c r="R200" s="146"/>
      <c r="S200" s="146"/>
      <c r="T200" s="147">
        <v>0</v>
      </c>
      <c r="U200" s="146">
        <f t="shared" si="23"/>
        <v>0</v>
      </c>
      <c r="V200" s="138"/>
      <c r="W200" s="138"/>
      <c r="X200" s="138"/>
      <c r="Y200" s="138"/>
      <c r="Z200" s="138"/>
      <c r="AA200" s="138"/>
      <c r="AB200" s="138"/>
      <c r="AC200" s="138"/>
      <c r="AD200" s="138"/>
      <c r="AE200" s="138" t="s">
        <v>123</v>
      </c>
      <c r="AF200" s="138"/>
      <c r="AG200" s="138"/>
      <c r="AH200" s="138"/>
      <c r="AI200" s="138"/>
      <c r="AJ200" s="138"/>
      <c r="AK200" s="138"/>
      <c r="AL200" s="138"/>
      <c r="AM200" s="138"/>
      <c r="AN200" s="138"/>
      <c r="AO200" s="138"/>
      <c r="AP200" s="138"/>
      <c r="AQ200" s="138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8"/>
      <c r="BD200" s="138"/>
      <c r="BE200" s="138"/>
      <c r="BF200" s="138"/>
      <c r="BG200" s="138"/>
      <c r="BH200" s="138"/>
    </row>
    <row r="201" spans="1:60" outlineLevel="1" x14ac:dyDescent="0.3">
      <c r="A201" s="139">
        <v>74</v>
      </c>
      <c r="B201" s="139" t="s">
        <v>367</v>
      </c>
      <c r="C201" s="179" t="s">
        <v>368</v>
      </c>
      <c r="D201" s="145" t="s">
        <v>188</v>
      </c>
      <c r="E201" s="153">
        <v>4</v>
      </c>
      <c r="F201" s="157">
        <f t="shared" si="16"/>
        <v>0</v>
      </c>
      <c r="G201" s="158">
        <f t="shared" si="17"/>
        <v>0</v>
      </c>
      <c r="H201" s="158"/>
      <c r="I201" s="158">
        <f t="shared" si="18"/>
        <v>0</v>
      </c>
      <c r="J201" s="158"/>
      <c r="K201" s="158">
        <f t="shared" si="19"/>
        <v>0</v>
      </c>
      <c r="L201" s="158">
        <v>21</v>
      </c>
      <c r="M201" s="158">
        <f t="shared" si="20"/>
        <v>0</v>
      </c>
      <c r="N201" s="146">
        <v>1.0000000000000001E-5</v>
      </c>
      <c r="O201" s="146">
        <f t="shared" si="21"/>
        <v>4.0000000000000003E-5</v>
      </c>
      <c r="P201" s="146">
        <v>0</v>
      </c>
      <c r="Q201" s="146">
        <f t="shared" si="22"/>
        <v>0</v>
      </c>
      <c r="R201" s="146"/>
      <c r="S201" s="146"/>
      <c r="T201" s="147">
        <v>0.17599999999999999</v>
      </c>
      <c r="U201" s="146">
        <f t="shared" si="23"/>
        <v>0.7</v>
      </c>
      <c r="V201" s="138"/>
      <c r="W201" s="138"/>
      <c r="X201" s="138"/>
      <c r="Y201" s="138"/>
      <c r="Z201" s="138"/>
      <c r="AA201" s="138"/>
      <c r="AB201" s="138"/>
      <c r="AC201" s="138"/>
      <c r="AD201" s="138"/>
      <c r="AE201" s="138" t="s">
        <v>119</v>
      </c>
      <c r="AF201" s="138"/>
      <c r="AG201" s="138"/>
      <c r="AH201" s="138"/>
      <c r="AI201" s="138"/>
      <c r="AJ201" s="138"/>
      <c r="AK201" s="138"/>
      <c r="AL201" s="138"/>
      <c r="AM201" s="138"/>
      <c r="AN201" s="138"/>
      <c r="AO201" s="138"/>
      <c r="AP201" s="138"/>
      <c r="AQ201" s="138"/>
      <c r="AR201" s="138"/>
      <c r="AS201" s="138"/>
      <c r="AT201" s="138"/>
      <c r="AU201" s="138"/>
      <c r="AV201" s="138"/>
      <c r="AW201" s="138"/>
      <c r="AX201" s="138"/>
      <c r="AY201" s="138"/>
      <c r="AZ201" s="138"/>
      <c r="BA201" s="138"/>
      <c r="BB201" s="138"/>
      <c r="BC201" s="138"/>
      <c r="BD201" s="138"/>
      <c r="BE201" s="138"/>
      <c r="BF201" s="138"/>
      <c r="BG201" s="138"/>
      <c r="BH201" s="138"/>
    </row>
    <row r="202" spans="1:60" outlineLevel="1" x14ac:dyDescent="0.3">
      <c r="A202" s="139">
        <v>75</v>
      </c>
      <c r="B202" s="139" t="s">
        <v>369</v>
      </c>
      <c r="C202" s="179" t="s">
        <v>370</v>
      </c>
      <c r="D202" s="145" t="s">
        <v>188</v>
      </c>
      <c r="E202" s="153">
        <v>3</v>
      </c>
      <c r="F202" s="157">
        <f t="shared" si="16"/>
        <v>0</v>
      </c>
      <c r="G202" s="158">
        <f t="shared" si="17"/>
        <v>0</v>
      </c>
      <c r="H202" s="158"/>
      <c r="I202" s="158">
        <f t="shared" si="18"/>
        <v>0</v>
      </c>
      <c r="J202" s="158"/>
      <c r="K202" s="158">
        <f t="shared" si="19"/>
        <v>0</v>
      </c>
      <c r="L202" s="158">
        <v>21</v>
      </c>
      <c r="M202" s="158">
        <f t="shared" si="20"/>
        <v>0</v>
      </c>
      <c r="N202" s="146">
        <v>2.0000000000000002E-5</v>
      </c>
      <c r="O202" s="146">
        <f t="shared" si="21"/>
        <v>6.0000000000000002E-5</v>
      </c>
      <c r="P202" s="146">
        <v>0</v>
      </c>
      <c r="Q202" s="146">
        <f t="shared" si="22"/>
        <v>0</v>
      </c>
      <c r="R202" s="146"/>
      <c r="S202" s="146"/>
      <c r="T202" s="147">
        <v>0.20599999999999999</v>
      </c>
      <c r="U202" s="146">
        <f t="shared" si="23"/>
        <v>0.62</v>
      </c>
      <c r="V202" s="138"/>
      <c r="W202" s="138"/>
      <c r="X202" s="138"/>
      <c r="Y202" s="138"/>
      <c r="Z202" s="138"/>
      <c r="AA202" s="138"/>
      <c r="AB202" s="138"/>
      <c r="AC202" s="138"/>
      <c r="AD202" s="138"/>
      <c r="AE202" s="138" t="s">
        <v>119</v>
      </c>
      <c r="AF202" s="138"/>
      <c r="AG202" s="138"/>
      <c r="AH202" s="138"/>
      <c r="AI202" s="138"/>
      <c r="AJ202" s="138"/>
      <c r="AK202" s="138"/>
      <c r="AL202" s="138"/>
      <c r="AM202" s="138"/>
      <c r="AN202" s="138"/>
      <c r="AO202" s="138"/>
      <c r="AP202" s="138"/>
      <c r="AQ202" s="138"/>
      <c r="AR202" s="138"/>
      <c r="AS202" s="138"/>
      <c r="AT202" s="138"/>
      <c r="AU202" s="138"/>
      <c r="AV202" s="138"/>
      <c r="AW202" s="138"/>
      <c r="AX202" s="138"/>
      <c r="AY202" s="138"/>
      <c r="AZ202" s="138"/>
      <c r="BA202" s="138"/>
      <c r="BB202" s="138"/>
      <c r="BC202" s="138"/>
      <c r="BD202" s="138"/>
      <c r="BE202" s="138"/>
      <c r="BF202" s="138"/>
      <c r="BG202" s="138"/>
      <c r="BH202" s="138"/>
    </row>
    <row r="203" spans="1:60" outlineLevel="1" x14ac:dyDescent="0.3">
      <c r="A203" s="139">
        <v>76</v>
      </c>
      <c r="B203" s="139" t="s">
        <v>371</v>
      </c>
      <c r="C203" s="179" t="s">
        <v>372</v>
      </c>
      <c r="D203" s="145" t="s">
        <v>188</v>
      </c>
      <c r="E203" s="153">
        <v>2</v>
      </c>
      <c r="F203" s="157">
        <f t="shared" si="16"/>
        <v>0</v>
      </c>
      <c r="G203" s="158">
        <f t="shared" si="17"/>
        <v>0</v>
      </c>
      <c r="H203" s="158"/>
      <c r="I203" s="158">
        <f t="shared" si="18"/>
        <v>0</v>
      </c>
      <c r="J203" s="158"/>
      <c r="K203" s="158">
        <f t="shared" si="19"/>
        <v>0</v>
      </c>
      <c r="L203" s="158">
        <v>21</v>
      </c>
      <c r="M203" s="158">
        <f t="shared" si="20"/>
        <v>0</v>
      </c>
      <c r="N203" s="146">
        <v>3.0000000000000001E-5</v>
      </c>
      <c r="O203" s="146">
        <f t="shared" si="21"/>
        <v>6.0000000000000002E-5</v>
      </c>
      <c r="P203" s="146">
        <v>0</v>
      </c>
      <c r="Q203" s="146">
        <f t="shared" si="22"/>
        <v>0</v>
      </c>
      <c r="R203" s="146"/>
      <c r="S203" s="146"/>
      <c r="T203" s="147">
        <v>0.33</v>
      </c>
      <c r="U203" s="146">
        <f t="shared" si="23"/>
        <v>0.66</v>
      </c>
      <c r="V203" s="138"/>
      <c r="W203" s="138"/>
      <c r="X203" s="138"/>
      <c r="Y203" s="138"/>
      <c r="Z203" s="138"/>
      <c r="AA203" s="138"/>
      <c r="AB203" s="138"/>
      <c r="AC203" s="138"/>
      <c r="AD203" s="138"/>
      <c r="AE203" s="138" t="s">
        <v>119</v>
      </c>
      <c r="AF203" s="138"/>
      <c r="AG203" s="138"/>
      <c r="AH203" s="138"/>
      <c r="AI203" s="138"/>
      <c r="AJ203" s="138"/>
      <c r="AK203" s="138"/>
      <c r="AL203" s="138"/>
      <c r="AM203" s="138"/>
      <c r="AN203" s="138"/>
      <c r="AO203" s="138"/>
      <c r="AP203" s="138"/>
      <c r="AQ203" s="138"/>
      <c r="AR203" s="138"/>
      <c r="AS203" s="138"/>
      <c r="AT203" s="138"/>
      <c r="AU203" s="138"/>
      <c r="AV203" s="138"/>
      <c r="AW203" s="138"/>
      <c r="AX203" s="138"/>
      <c r="AY203" s="138"/>
      <c r="AZ203" s="138"/>
      <c r="BA203" s="138"/>
      <c r="BB203" s="138"/>
      <c r="BC203" s="138"/>
      <c r="BD203" s="138"/>
      <c r="BE203" s="138"/>
      <c r="BF203" s="138"/>
      <c r="BG203" s="138"/>
      <c r="BH203" s="138"/>
    </row>
    <row r="204" spans="1:60" outlineLevel="1" x14ac:dyDescent="0.3">
      <c r="A204" s="139">
        <v>77</v>
      </c>
      <c r="B204" s="139" t="s">
        <v>373</v>
      </c>
      <c r="C204" s="179" t="s">
        <v>374</v>
      </c>
      <c r="D204" s="145" t="s">
        <v>188</v>
      </c>
      <c r="E204" s="153">
        <v>4</v>
      </c>
      <c r="F204" s="157">
        <f t="shared" si="16"/>
        <v>0</v>
      </c>
      <c r="G204" s="158">
        <f t="shared" si="17"/>
        <v>0</v>
      </c>
      <c r="H204" s="158"/>
      <c r="I204" s="158">
        <f t="shared" si="18"/>
        <v>0</v>
      </c>
      <c r="J204" s="158"/>
      <c r="K204" s="158">
        <f t="shared" si="19"/>
        <v>0</v>
      </c>
      <c r="L204" s="158">
        <v>21</v>
      </c>
      <c r="M204" s="158">
        <f t="shared" si="20"/>
        <v>0</v>
      </c>
      <c r="N204" s="146">
        <v>7.2000000000000005E-4</v>
      </c>
      <c r="O204" s="146">
        <f t="shared" si="21"/>
        <v>2.8800000000000002E-3</v>
      </c>
      <c r="P204" s="146">
        <v>0</v>
      </c>
      <c r="Q204" s="146">
        <f t="shared" si="22"/>
        <v>0</v>
      </c>
      <c r="R204" s="146"/>
      <c r="S204" s="146"/>
      <c r="T204" s="147">
        <v>0</v>
      </c>
      <c r="U204" s="146">
        <f t="shared" si="23"/>
        <v>0</v>
      </c>
      <c r="V204" s="138"/>
      <c r="W204" s="138"/>
      <c r="X204" s="138"/>
      <c r="Y204" s="138"/>
      <c r="Z204" s="138"/>
      <c r="AA204" s="138"/>
      <c r="AB204" s="138"/>
      <c r="AC204" s="138"/>
      <c r="AD204" s="138"/>
      <c r="AE204" s="138" t="s">
        <v>123</v>
      </c>
      <c r="AF204" s="138"/>
      <c r="AG204" s="138"/>
      <c r="AH204" s="138"/>
      <c r="AI204" s="138"/>
      <c r="AJ204" s="138"/>
      <c r="AK204" s="138"/>
      <c r="AL204" s="138"/>
      <c r="AM204" s="138"/>
      <c r="AN204" s="138"/>
      <c r="AO204" s="138"/>
      <c r="AP204" s="138"/>
      <c r="AQ204" s="138"/>
      <c r="AR204" s="138"/>
      <c r="AS204" s="138"/>
      <c r="AT204" s="138"/>
      <c r="AU204" s="138"/>
      <c r="AV204" s="138"/>
      <c r="AW204" s="138"/>
      <c r="AX204" s="138"/>
      <c r="AY204" s="138"/>
      <c r="AZ204" s="138"/>
      <c r="BA204" s="138"/>
      <c r="BB204" s="138"/>
      <c r="BC204" s="138"/>
      <c r="BD204" s="138"/>
      <c r="BE204" s="138"/>
      <c r="BF204" s="138"/>
      <c r="BG204" s="138"/>
      <c r="BH204" s="138"/>
    </row>
    <row r="205" spans="1:60" outlineLevel="1" x14ac:dyDescent="0.3">
      <c r="A205" s="139">
        <v>78</v>
      </c>
      <c r="B205" s="139" t="s">
        <v>375</v>
      </c>
      <c r="C205" s="179" t="s">
        <v>376</v>
      </c>
      <c r="D205" s="145" t="s">
        <v>188</v>
      </c>
      <c r="E205" s="153">
        <v>2</v>
      </c>
      <c r="F205" s="157">
        <f t="shared" si="16"/>
        <v>0</v>
      </c>
      <c r="G205" s="158">
        <f t="shared" si="17"/>
        <v>0</v>
      </c>
      <c r="H205" s="158"/>
      <c r="I205" s="158">
        <f t="shared" si="18"/>
        <v>0</v>
      </c>
      <c r="J205" s="158"/>
      <c r="K205" s="158">
        <f t="shared" si="19"/>
        <v>0</v>
      </c>
      <c r="L205" s="158">
        <v>21</v>
      </c>
      <c r="M205" s="158">
        <f t="shared" si="20"/>
        <v>0</v>
      </c>
      <c r="N205" s="146">
        <v>1.07E-3</v>
      </c>
      <c r="O205" s="146">
        <f t="shared" si="21"/>
        <v>2.14E-3</v>
      </c>
      <c r="P205" s="146">
        <v>0</v>
      </c>
      <c r="Q205" s="146">
        <f t="shared" si="22"/>
        <v>0</v>
      </c>
      <c r="R205" s="146"/>
      <c r="S205" s="146"/>
      <c r="T205" s="147">
        <v>0</v>
      </c>
      <c r="U205" s="146">
        <f t="shared" si="23"/>
        <v>0</v>
      </c>
      <c r="V205" s="138"/>
      <c r="W205" s="138"/>
      <c r="X205" s="138"/>
      <c r="Y205" s="138"/>
      <c r="Z205" s="138"/>
      <c r="AA205" s="138"/>
      <c r="AB205" s="138"/>
      <c r="AC205" s="138"/>
      <c r="AD205" s="138"/>
      <c r="AE205" s="138" t="s">
        <v>123</v>
      </c>
      <c r="AF205" s="138"/>
      <c r="AG205" s="138"/>
      <c r="AH205" s="138"/>
      <c r="AI205" s="138"/>
      <c r="AJ205" s="138"/>
      <c r="AK205" s="138"/>
      <c r="AL205" s="138"/>
      <c r="AM205" s="138"/>
      <c r="AN205" s="138"/>
      <c r="AO205" s="138"/>
      <c r="AP205" s="138"/>
      <c r="AQ205" s="138"/>
      <c r="AR205" s="138"/>
      <c r="AS205" s="138"/>
      <c r="AT205" s="138"/>
      <c r="AU205" s="138"/>
      <c r="AV205" s="138"/>
      <c r="AW205" s="138"/>
      <c r="AX205" s="138"/>
      <c r="AY205" s="138"/>
      <c r="AZ205" s="138"/>
      <c r="BA205" s="138"/>
      <c r="BB205" s="138"/>
      <c r="BC205" s="138"/>
      <c r="BD205" s="138"/>
      <c r="BE205" s="138"/>
      <c r="BF205" s="138"/>
      <c r="BG205" s="138"/>
      <c r="BH205" s="138"/>
    </row>
    <row r="206" spans="1:60" outlineLevel="1" x14ac:dyDescent="0.3">
      <c r="A206" s="139">
        <v>79</v>
      </c>
      <c r="B206" s="139" t="s">
        <v>377</v>
      </c>
      <c r="C206" s="179" t="s">
        <v>378</v>
      </c>
      <c r="D206" s="145" t="s">
        <v>188</v>
      </c>
      <c r="E206" s="153">
        <v>1</v>
      </c>
      <c r="F206" s="157">
        <f t="shared" si="16"/>
        <v>0</v>
      </c>
      <c r="G206" s="158">
        <f t="shared" si="17"/>
        <v>0</v>
      </c>
      <c r="H206" s="158"/>
      <c r="I206" s="158">
        <f t="shared" si="18"/>
        <v>0</v>
      </c>
      <c r="J206" s="158"/>
      <c r="K206" s="158">
        <f t="shared" si="19"/>
        <v>0</v>
      </c>
      <c r="L206" s="158">
        <v>21</v>
      </c>
      <c r="M206" s="158">
        <f t="shared" si="20"/>
        <v>0</v>
      </c>
      <c r="N206" s="146">
        <v>9.7000000000000005E-4</v>
      </c>
      <c r="O206" s="146">
        <f t="shared" si="21"/>
        <v>9.7000000000000005E-4</v>
      </c>
      <c r="P206" s="146">
        <v>0</v>
      </c>
      <c r="Q206" s="146">
        <f t="shared" si="22"/>
        <v>0</v>
      </c>
      <c r="R206" s="146"/>
      <c r="S206" s="146"/>
      <c r="T206" s="147">
        <v>0</v>
      </c>
      <c r="U206" s="146">
        <f t="shared" si="23"/>
        <v>0</v>
      </c>
      <c r="V206" s="138"/>
      <c r="W206" s="138"/>
      <c r="X206" s="138"/>
      <c r="Y206" s="138"/>
      <c r="Z206" s="138"/>
      <c r="AA206" s="138"/>
      <c r="AB206" s="138"/>
      <c r="AC206" s="138"/>
      <c r="AD206" s="138"/>
      <c r="AE206" s="138" t="s">
        <v>123</v>
      </c>
      <c r="AF206" s="138"/>
      <c r="AG206" s="138"/>
      <c r="AH206" s="138"/>
      <c r="AI206" s="138"/>
      <c r="AJ206" s="138"/>
      <c r="AK206" s="138"/>
      <c r="AL206" s="138"/>
      <c r="AM206" s="138"/>
      <c r="AN206" s="138"/>
      <c r="AO206" s="138"/>
      <c r="AP206" s="138"/>
      <c r="AQ206" s="138"/>
      <c r="AR206" s="138"/>
      <c r="AS206" s="138"/>
      <c r="AT206" s="138"/>
      <c r="AU206" s="138"/>
      <c r="AV206" s="138"/>
      <c r="AW206" s="138"/>
      <c r="AX206" s="138"/>
      <c r="AY206" s="138"/>
      <c r="AZ206" s="138"/>
      <c r="BA206" s="138"/>
      <c r="BB206" s="138"/>
      <c r="BC206" s="138"/>
      <c r="BD206" s="138"/>
      <c r="BE206" s="138"/>
      <c r="BF206" s="138"/>
      <c r="BG206" s="138"/>
      <c r="BH206" s="138"/>
    </row>
    <row r="207" spans="1:60" outlineLevel="1" x14ac:dyDescent="0.3">
      <c r="A207" s="139">
        <v>80</v>
      </c>
      <c r="B207" s="139" t="s">
        <v>379</v>
      </c>
      <c r="C207" s="179" t="s">
        <v>380</v>
      </c>
      <c r="D207" s="145" t="s">
        <v>188</v>
      </c>
      <c r="E207" s="153">
        <v>2</v>
      </c>
      <c r="F207" s="157">
        <f t="shared" si="16"/>
        <v>0</v>
      </c>
      <c r="G207" s="158">
        <f t="shared" si="17"/>
        <v>0</v>
      </c>
      <c r="H207" s="158"/>
      <c r="I207" s="158">
        <f t="shared" si="18"/>
        <v>0</v>
      </c>
      <c r="J207" s="158"/>
      <c r="K207" s="158">
        <f t="shared" si="19"/>
        <v>0</v>
      </c>
      <c r="L207" s="158">
        <v>21</v>
      </c>
      <c r="M207" s="158">
        <f t="shared" si="20"/>
        <v>0</v>
      </c>
      <c r="N207" s="146">
        <v>2.0699999999999998E-3</v>
      </c>
      <c r="O207" s="146">
        <f t="shared" si="21"/>
        <v>4.1399999999999996E-3</v>
      </c>
      <c r="P207" s="146">
        <v>0</v>
      </c>
      <c r="Q207" s="146">
        <f t="shared" si="22"/>
        <v>0</v>
      </c>
      <c r="R207" s="146"/>
      <c r="S207" s="146"/>
      <c r="T207" s="147">
        <v>0</v>
      </c>
      <c r="U207" s="146">
        <f t="shared" si="23"/>
        <v>0</v>
      </c>
      <c r="V207" s="138"/>
      <c r="W207" s="138"/>
      <c r="X207" s="138"/>
      <c r="Y207" s="138"/>
      <c r="Z207" s="138"/>
      <c r="AA207" s="138"/>
      <c r="AB207" s="138"/>
      <c r="AC207" s="138"/>
      <c r="AD207" s="138"/>
      <c r="AE207" s="138" t="s">
        <v>123</v>
      </c>
      <c r="AF207" s="138"/>
      <c r="AG207" s="138"/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38"/>
      <c r="AV207" s="138"/>
      <c r="AW207" s="138"/>
      <c r="AX207" s="138"/>
      <c r="AY207" s="138"/>
      <c r="AZ207" s="138"/>
      <c r="BA207" s="138"/>
      <c r="BB207" s="138"/>
      <c r="BC207" s="138"/>
      <c r="BD207" s="138"/>
      <c r="BE207" s="138"/>
      <c r="BF207" s="138"/>
      <c r="BG207" s="138"/>
      <c r="BH207" s="138"/>
    </row>
    <row r="208" spans="1:60" outlineLevel="1" x14ac:dyDescent="0.3">
      <c r="A208" s="139">
        <v>81</v>
      </c>
      <c r="B208" s="139" t="s">
        <v>381</v>
      </c>
      <c r="C208" s="179" t="s">
        <v>382</v>
      </c>
      <c r="D208" s="145" t="s">
        <v>188</v>
      </c>
      <c r="E208" s="153">
        <v>2</v>
      </c>
      <c r="F208" s="157">
        <f t="shared" si="16"/>
        <v>0</v>
      </c>
      <c r="G208" s="158">
        <f t="shared" si="17"/>
        <v>0</v>
      </c>
      <c r="H208" s="158"/>
      <c r="I208" s="158">
        <f t="shared" si="18"/>
        <v>0</v>
      </c>
      <c r="J208" s="158"/>
      <c r="K208" s="158">
        <f t="shared" si="19"/>
        <v>0</v>
      </c>
      <c r="L208" s="158">
        <v>21</v>
      </c>
      <c r="M208" s="158">
        <f t="shared" si="20"/>
        <v>0</v>
      </c>
      <c r="N208" s="146">
        <v>1.5E-3</v>
      </c>
      <c r="O208" s="146">
        <f t="shared" si="21"/>
        <v>3.0000000000000001E-3</v>
      </c>
      <c r="P208" s="146">
        <v>0</v>
      </c>
      <c r="Q208" s="146">
        <f t="shared" si="22"/>
        <v>0</v>
      </c>
      <c r="R208" s="146"/>
      <c r="S208" s="146"/>
      <c r="T208" s="147">
        <v>0</v>
      </c>
      <c r="U208" s="146">
        <f t="shared" si="23"/>
        <v>0</v>
      </c>
      <c r="V208" s="138"/>
      <c r="W208" s="138"/>
      <c r="X208" s="138"/>
      <c r="Y208" s="138"/>
      <c r="Z208" s="138"/>
      <c r="AA208" s="138"/>
      <c r="AB208" s="138"/>
      <c r="AC208" s="138"/>
      <c r="AD208" s="138"/>
      <c r="AE208" s="138" t="s">
        <v>123</v>
      </c>
      <c r="AF208" s="138"/>
      <c r="AG208" s="138"/>
      <c r="AH208" s="138"/>
      <c r="AI208" s="138"/>
      <c r="AJ208" s="138"/>
      <c r="AK208" s="138"/>
      <c r="AL208" s="138"/>
      <c r="AM208" s="138"/>
      <c r="AN208" s="138"/>
      <c r="AO208" s="138"/>
      <c r="AP208" s="138"/>
      <c r="AQ208" s="138"/>
      <c r="AR208" s="138"/>
      <c r="AS208" s="138"/>
      <c r="AT208" s="138"/>
      <c r="AU208" s="138"/>
      <c r="AV208" s="138"/>
      <c r="AW208" s="138"/>
      <c r="AX208" s="138"/>
      <c r="AY208" s="138"/>
      <c r="AZ208" s="138"/>
      <c r="BA208" s="138"/>
      <c r="BB208" s="138"/>
      <c r="BC208" s="138"/>
      <c r="BD208" s="138"/>
      <c r="BE208" s="138"/>
      <c r="BF208" s="138"/>
      <c r="BG208" s="138"/>
      <c r="BH208" s="138"/>
    </row>
    <row r="209" spans="1:60" outlineLevel="1" x14ac:dyDescent="0.3">
      <c r="A209" s="139">
        <v>82</v>
      </c>
      <c r="B209" s="139" t="s">
        <v>383</v>
      </c>
      <c r="C209" s="179" t="s">
        <v>384</v>
      </c>
      <c r="D209" s="145" t="s">
        <v>188</v>
      </c>
      <c r="E209" s="153">
        <v>4</v>
      </c>
      <c r="F209" s="157">
        <f t="shared" si="16"/>
        <v>0</v>
      </c>
      <c r="G209" s="158">
        <f t="shared" si="17"/>
        <v>0</v>
      </c>
      <c r="H209" s="158"/>
      <c r="I209" s="158">
        <f t="shared" si="18"/>
        <v>0</v>
      </c>
      <c r="J209" s="158"/>
      <c r="K209" s="158">
        <f t="shared" si="19"/>
        <v>0</v>
      </c>
      <c r="L209" s="158">
        <v>21</v>
      </c>
      <c r="M209" s="158">
        <f t="shared" si="20"/>
        <v>0</v>
      </c>
      <c r="N209" s="146">
        <v>3.9030000000000002E-2</v>
      </c>
      <c r="O209" s="146">
        <f t="shared" si="21"/>
        <v>0.15612000000000001</v>
      </c>
      <c r="P209" s="146">
        <v>0</v>
      </c>
      <c r="Q209" s="146">
        <f t="shared" si="22"/>
        <v>0</v>
      </c>
      <c r="R209" s="146"/>
      <c r="S209" s="146"/>
      <c r="T209" s="147">
        <v>0.81699999999999995</v>
      </c>
      <c r="U209" s="146">
        <f t="shared" si="23"/>
        <v>3.27</v>
      </c>
      <c r="V209" s="138"/>
      <c r="W209" s="138"/>
      <c r="X209" s="138"/>
      <c r="Y209" s="138"/>
      <c r="Z209" s="138"/>
      <c r="AA209" s="138"/>
      <c r="AB209" s="138"/>
      <c r="AC209" s="138"/>
      <c r="AD209" s="138"/>
      <c r="AE209" s="138" t="s">
        <v>119</v>
      </c>
      <c r="AF209" s="138"/>
      <c r="AG209" s="138"/>
      <c r="AH209" s="138"/>
      <c r="AI209" s="138"/>
      <c r="AJ209" s="138"/>
      <c r="AK209" s="138"/>
      <c r="AL209" s="138"/>
      <c r="AM209" s="138"/>
      <c r="AN209" s="138"/>
      <c r="AO209" s="138"/>
      <c r="AP209" s="138"/>
      <c r="AQ209" s="138"/>
      <c r="AR209" s="138"/>
      <c r="AS209" s="138"/>
      <c r="AT209" s="138"/>
      <c r="AU209" s="138"/>
      <c r="AV209" s="138"/>
      <c r="AW209" s="138"/>
      <c r="AX209" s="138"/>
      <c r="AY209" s="138"/>
      <c r="AZ209" s="138"/>
      <c r="BA209" s="138"/>
      <c r="BB209" s="138"/>
      <c r="BC209" s="138"/>
      <c r="BD209" s="138"/>
      <c r="BE209" s="138"/>
      <c r="BF209" s="138"/>
      <c r="BG209" s="138"/>
      <c r="BH209" s="138"/>
    </row>
    <row r="210" spans="1:60" outlineLevel="1" x14ac:dyDescent="0.3">
      <c r="A210" s="139">
        <v>83</v>
      </c>
      <c r="B210" s="139" t="s">
        <v>385</v>
      </c>
      <c r="C210" s="179" t="s">
        <v>386</v>
      </c>
      <c r="D210" s="145" t="s">
        <v>188</v>
      </c>
      <c r="E210" s="153">
        <v>4</v>
      </c>
      <c r="F210" s="157">
        <f t="shared" si="16"/>
        <v>0</v>
      </c>
      <c r="G210" s="158">
        <f t="shared" si="17"/>
        <v>0</v>
      </c>
      <c r="H210" s="158"/>
      <c r="I210" s="158">
        <f t="shared" si="18"/>
        <v>0</v>
      </c>
      <c r="J210" s="158"/>
      <c r="K210" s="158">
        <f t="shared" si="19"/>
        <v>0</v>
      </c>
      <c r="L210" s="158">
        <v>21</v>
      </c>
      <c r="M210" s="158">
        <f t="shared" si="20"/>
        <v>0</v>
      </c>
      <c r="N210" s="146">
        <v>0.43</v>
      </c>
      <c r="O210" s="146">
        <f t="shared" si="21"/>
        <v>1.72</v>
      </c>
      <c r="P210" s="146">
        <v>0</v>
      </c>
      <c r="Q210" s="146">
        <f t="shared" si="22"/>
        <v>0</v>
      </c>
      <c r="R210" s="146"/>
      <c r="S210" s="146"/>
      <c r="T210" s="147">
        <v>0</v>
      </c>
      <c r="U210" s="146">
        <f t="shared" si="23"/>
        <v>0</v>
      </c>
      <c r="V210" s="138"/>
      <c r="W210" s="138"/>
      <c r="X210" s="138"/>
      <c r="Y210" s="138"/>
      <c r="Z210" s="138"/>
      <c r="AA210" s="138"/>
      <c r="AB210" s="138"/>
      <c r="AC210" s="138"/>
      <c r="AD210" s="138"/>
      <c r="AE210" s="138" t="s">
        <v>123</v>
      </c>
      <c r="AF210" s="138"/>
      <c r="AG210" s="138"/>
      <c r="AH210" s="138"/>
      <c r="AI210" s="138"/>
      <c r="AJ210" s="138"/>
      <c r="AK210" s="138"/>
      <c r="AL210" s="138"/>
      <c r="AM210" s="138"/>
      <c r="AN210" s="138"/>
      <c r="AO210" s="138"/>
      <c r="AP210" s="138"/>
      <c r="AQ210" s="138"/>
      <c r="AR210" s="138"/>
      <c r="AS210" s="138"/>
      <c r="AT210" s="138"/>
      <c r="AU210" s="138"/>
      <c r="AV210" s="138"/>
      <c r="AW210" s="138"/>
      <c r="AX210" s="138"/>
      <c r="AY210" s="138"/>
      <c r="AZ210" s="138"/>
      <c r="BA210" s="138"/>
      <c r="BB210" s="138"/>
      <c r="BC210" s="138"/>
      <c r="BD210" s="138"/>
      <c r="BE210" s="138"/>
      <c r="BF210" s="138"/>
      <c r="BG210" s="138"/>
      <c r="BH210" s="138"/>
    </row>
    <row r="211" spans="1:60" ht="20.6" outlineLevel="1" x14ac:dyDescent="0.3">
      <c r="A211" s="139">
        <v>84</v>
      </c>
      <c r="B211" s="139" t="s">
        <v>387</v>
      </c>
      <c r="C211" s="179" t="s">
        <v>388</v>
      </c>
      <c r="D211" s="145" t="s">
        <v>188</v>
      </c>
      <c r="E211" s="153">
        <v>5</v>
      </c>
      <c r="F211" s="157">
        <f t="shared" si="16"/>
        <v>0</v>
      </c>
      <c r="G211" s="158">
        <f t="shared" si="17"/>
        <v>0</v>
      </c>
      <c r="H211" s="158"/>
      <c r="I211" s="158">
        <f t="shared" si="18"/>
        <v>0</v>
      </c>
      <c r="J211" s="158"/>
      <c r="K211" s="158">
        <f t="shared" si="19"/>
        <v>0</v>
      </c>
      <c r="L211" s="158">
        <v>21</v>
      </c>
      <c r="M211" s="158">
        <f t="shared" si="20"/>
        <v>0</v>
      </c>
      <c r="N211" s="146">
        <v>0</v>
      </c>
      <c r="O211" s="146">
        <f t="shared" si="21"/>
        <v>0</v>
      </c>
      <c r="P211" s="146">
        <v>0</v>
      </c>
      <c r="Q211" s="146">
        <f t="shared" si="22"/>
        <v>0</v>
      </c>
      <c r="R211" s="146"/>
      <c r="S211" s="146"/>
      <c r="T211" s="147">
        <v>0.79</v>
      </c>
      <c r="U211" s="146">
        <f t="shared" si="23"/>
        <v>3.95</v>
      </c>
      <c r="V211" s="138"/>
      <c r="W211" s="138"/>
      <c r="X211" s="138"/>
      <c r="Y211" s="138"/>
      <c r="Z211" s="138"/>
      <c r="AA211" s="138"/>
      <c r="AB211" s="138"/>
      <c r="AC211" s="138"/>
      <c r="AD211" s="138"/>
      <c r="AE211" s="138" t="s">
        <v>119</v>
      </c>
      <c r="AF211" s="138"/>
      <c r="AG211" s="138"/>
      <c r="AH211" s="138"/>
      <c r="AI211" s="138"/>
      <c r="AJ211" s="138"/>
      <c r="AK211" s="138"/>
      <c r="AL211" s="138"/>
      <c r="AM211" s="138"/>
      <c r="AN211" s="138"/>
      <c r="AO211" s="138"/>
      <c r="AP211" s="138"/>
      <c r="AQ211" s="138"/>
      <c r="AR211" s="138"/>
      <c r="AS211" s="138"/>
      <c r="AT211" s="138"/>
      <c r="AU211" s="138"/>
      <c r="AV211" s="138"/>
      <c r="AW211" s="138"/>
      <c r="AX211" s="138"/>
      <c r="AY211" s="138"/>
      <c r="AZ211" s="138"/>
      <c r="BA211" s="138"/>
      <c r="BB211" s="138"/>
      <c r="BC211" s="138"/>
      <c r="BD211" s="138"/>
      <c r="BE211" s="138"/>
      <c r="BF211" s="138"/>
      <c r="BG211" s="138"/>
      <c r="BH211" s="138"/>
    </row>
    <row r="212" spans="1:60" outlineLevel="1" x14ac:dyDescent="0.3">
      <c r="A212" s="139">
        <v>85</v>
      </c>
      <c r="B212" s="139" t="s">
        <v>389</v>
      </c>
      <c r="C212" s="179" t="s">
        <v>390</v>
      </c>
      <c r="D212" s="145" t="s">
        <v>188</v>
      </c>
      <c r="E212" s="153">
        <v>3</v>
      </c>
      <c r="F212" s="157">
        <f t="shared" si="16"/>
        <v>0</v>
      </c>
      <c r="G212" s="158">
        <f t="shared" si="17"/>
        <v>0</v>
      </c>
      <c r="H212" s="158"/>
      <c r="I212" s="158">
        <f t="shared" si="18"/>
        <v>0</v>
      </c>
      <c r="J212" s="158"/>
      <c r="K212" s="158">
        <f t="shared" si="19"/>
        <v>0</v>
      </c>
      <c r="L212" s="158">
        <v>21</v>
      </c>
      <c r="M212" s="158">
        <f t="shared" si="20"/>
        <v>0</v>
      </c>
      <c r="N212" s="146">
        <v>0.25</v>
      </c>
      <c r="O212" s="146">
        <f t="shared" si="21"/>
        <v>0.75</v>
      </c>
      <c r="P212" s="146">
        <v>0</v>
      </c>
      <c r="Q212" s="146">
        <f t="shared" si="22"/>
        <v>0</v>
      </c>
      <c r="R212" s="146"/>
      <c r="S212" s="146"/>
      <c r="T212" s="147">
        <v>0</v>
      </c>
      <c r="U212" s="146">
        <f t="shared" si="23"/>
        <v>0</v>
      </c>
      <c r="V212" s="138"/>
      <c r="W212" s="138"/>
      <c r="X212" s="138"/>
      <c r="Y212" s="138"/>
      <c r="Z212" s="138"/>
      <c r="AA212" s="138"/>
      <c r="AB212" s="138"/>
      <c r="AC212" s="138"/>
      <c r="AD212" s="138"/>
      <c r="AE212" s="138" t="s">
        <v>123</v>
      </c>
      <c r="AF212" s="138"/>
      <c r="AG212" s="138"/>
      <c r="AH212" s="138"/>
      <c r="AI212" s="138"/>
      <c r="AJ212" s="138"/>
      <c r="AK212" s="138"/>
      <c r="AL212" s="138"/>
      <c r="AM212" s="138"/>
      <c r="AN212" s="138"/>
      <c r="AO212" s="138"/>
      <c r="AP212" s="138"/>
      <c r="AQ212" s="138"/>
      <c r="AR212" s="138"/>
      <c r="AS212" s="138"/>
      <c r="AT212" s="138"/>
      <c r="AU212" s="138"/>
      <c r="AV212" s="138"/>
      <c r="AW212" s="138"/>
      <c r="AX212" s="138"/>
      <c r="AY212" s="138"/>
      <c r="AZ212" s="138"/>
      <c r="BA212" s="138"/>
      <c r="BB212" s="138"/>
      <c r="BC212" s="138"/>
      <c r="BD212" s="138"/>
      <c r="BE212" s="138"/>
      <c r="BF212" s="138"/>
      <c r="BG212" s="138"/>
      <c r="BH212" s="138"/>
    </row>
    <row r="213" spans="1:60" outlineLevel="1" x14ac:dyDescent="0.3">
      <c r="A213" s="139">
        <v>86</v>
      </c>
      <c r="B213" s="139" t="s">
        <v>391</v>
      </c>
      <c r="C213" s="179" t="s">
        <v>392</v>
      </c>
      <c r="D213" s="145" t="s">
        <v>188</v>
      </c>
      <c r="E213" s="153">
        <v>2</v>
      </c>
      <c r="F213" s="157">
        <f t="shared" si="16"/>
        <v>0</v>
      </c>
      <c r="G213" s="158">
        <f t="shared" si="17"/>
        <v>0</v>
      </c>
      <c r="H213" s="158"/>
      <c r="I213" s="158">
        <f t="shared" si="18"/>
        <v>0</v>
      </c>
      <c r="J213" s="158"/>
      <c r="K213" s="158">
        <f t="shared" si="19"/>
        <v>0</v>
      </c>
      <c r="L213" s="158">
        <v>21</v>
      </c>
      <c r="M213" s="158">
        <f t="shared" si="20"/>
        <v>0</v>
      </c>
      <c r="N213" s="146">
        <v>0.5</v>
      </c>
      <c r="O213" s="146">
        <f t="shared" si="21"/>
        <v>1</v>
      </c>
      <c r="P213" s="146">
        <v>0</v>
      </c>
      <c r="Q213" s="146">
        <f t="shared" si="22"/>
        <v>0</v>
      </c>
      <c r="R213" s="146"/>
      <c r="S213" s="146"/>
      <c r="T213" s="147">
        <v>0</v>
      </c>
      <c r="U213" s="146">
        <f t="shared" si="23"/>
        <v>0</v>
      </c>
      <c r="V213" s="138"/>
      <c r="W213" s="138"/>
      <c r="X213" s="138"/>
      <c r="Y213" s="138"/>
      <c r="Z213" s="138"/>
      <c r="AA213" s="138"/>
      <c r="AB213" s="138"/>
      <c r="AC213" s="138"/>
      <c r="AD213" s="138"/>
      <c r="AE213" s="138" t="s">
        <v>123</v>
      </c>
      <c r="AF213" s="138"/>
      <c r="AG213" s="138"/>
      <c r="AH213" s="138"/>
      <c r="AI213" s="138"/>
      <c r="AJ213" s="138"/>
      <c r="AK213" s="138"/>
      <c r="AL213" s="138"/>
      <c r="AM213" s="138"/>
      <c r="AN213" s="138"/>
      <c r="AO213" s="138"/>
      <c r="AP213" s="138"/>
      <c r="AQ213" s="138"/>
      <c r="AR213" s="138"/>
      <c r="AS213" s="138"/>
      <c r="AT213" s="138"/>
      <c r="AU213" s="138"/>
      <c r="AV213" s="138"/>
      <c r="AW213" s="138"/>
      <c r="AX213" s="138"/>
      <c r="AY213" s="138"/>
      <c r="AZ213" s="138"/>
      <c r="BA213" s="138"/>
      <c r="BB213" s="138"/>
      <c r="BC213" s="138"/>
      <c r="BD213" s="138"/>
      <c r="BE213" s="138"/>
      <c r="BF213" s="138"/>
      <c r="BG213" s="138"/>
      <c r="BH213" s="138"/>
    </row>
    <row r="214" spans="1:60" ht="20.6" outlineLevel="1" x14ac:dyDescent="0.3">
      <c r="A214" s="139">
        <v>87</v>
      </c>
      <c r="B214" s="139" t="s">
        <v>393</v>
      </c>
      <c r="C214" s="179" t="s">
        <v>394</v>
      </c>
      <c r="D214" s="145" t="s">
        <v>188</v>
      </c>
      <c r="E214" s="153">
        <v>3</v>
      </c>
      <c r="F214" s="157">
        <f t="shared" si="16"/>
        <v>0</v>
      </c>
      <c r="G214" s="158">
        <f t="shared" si="17"/>
        <v>0</v>
      </c>
      <c r="H214" s="158"/>
      <c r="I214" s="158">
        <f t="shared" si="18"/>
        <v>0</v>
      </c>
      <c r="J214" s="158"/>
      <c r="K214" s="158">
        <f t="shared" si="19"/>
        <v>0</v>
      </c>
      <c r="L214" s="158">
        <v>21</v>
      </c>
      <c r="M214" s="158">
        <f t="shared" si="20"/>
        <v>0</v>
      </c>
      <c r="N214" s="146">
        <v>0</v>
      </c>
      <c r="O214" s="146">
        <f t="shared" si="21"/>
        <v>0</v>
      </c>
      <c r="P214" s="146">
        <v>0</v>
      </c>
      <c r="Q214" s="146">
        <f t="shared" si="22"/>
        <v>0</v>
      </c>
      <c r="R214" s="146"/>
      <c r="S214" s="146"/>
      <c r="T214" s="147">
        <v>0.94599999999999995</v>
      </c>
      <c r="U214" s="146">
        <f t="shared" si="23"/>
        <v>2.84</v>
      </c>
      <c r="V214" s="138"/>
      <c r="W214" s="138"/>
      <c r="X214" s="138"/>
      <c r="Y214" s="138"/>
      <c r="Z214" s="138"/>
      <c r="AA214" s="138"/>
      <c r="AB214" s="138"/>
      <c r="AC214" s="138"/>
      <c r="AD214" s="138"/>
      <c r="AE214" s="138" t="s">
        <v>119</v>
      </c>
      <c r="AF214" s="138"/>
      <c r="AG214" s="138"/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38"/>
      <c r="BB214" s="138"/>
      <c r="BC214" s="138"/>
      <c r="BD214" s="138"/>
      <c r="BE214" s="138"/>
      <c r="BF214" s="138"/>
      <c r="BG214" s="138"/>
      <c r="BH214" s="138"/>
    </row>
    <row r="215" spans="1:60" outlineLevel="1" x14ac:dyDescent="0.3">
      <c r="A215" s="139">
        <v>88</v>
      </c>
      <c r="B215" s="139" t="s">
        <v>395</v>
      </c>
      <c r="C215" s="179" t="s">
        <v>396</v>
      </c>
      <c r="D215" s="145" t="s">
        <v>188</v>
      </c>
      <c r="E215" s="153">
        <v>3</v>
      </c>
      <c r="F215" s="157">
        <f t="shared" si="16"/>
        <v>0</v>
      </c>
      <c r="G215" s="158">
        <f t="shared" si="17"/>
        <v>0</v>
      </c>
      <c r="H215" s="158"/>
      <c r="I215" s="158">
        <f t="shared" si="18"/>
        <v>0</v>
      </c>
      <c r="J215" s="158"/>
      <c r="K215" s="158">
        <f t="shared" si="19"/>
        <v>0</v>
      </c>
      <c r="L215" s="158">
        <v>21</v>
      </c>
      <c r="M215" s="158">
        <f t="shared" si="20"/>
        <v>0</v>
      </c>
      <c r="N215" s="146">
        <v>1</v>
      </c>
      <c r="O215" s="146">
        <f t="shared" si="21"/>
        <v>3</v>
      </c>
      <c r="P215" s="146">
        <v>0</v>
      </c>
      <c r="Q215" s="146">
        <f t="shared" si="22"/>
        <v>0</v>
      </c>
      <c r="R215" s="146"/>
      <c r="S215" s="146"/>
      <c r="T215" s="147">
        <v>0</v>
      </c>
      <c r="U215" s="146">
        <f t="shared" si="23"/>
        <v>0</v>
      </c>
      <c r="V215" s="138"/>
      <c r="W215" s="138"/>
      <c r="X215" s="138"/>
      <c r="Y215" s="138"/>
      <c r="Z215" s="138"/>
      <c r="AA215" s="138"/>
      <c r="AB215" s="138"/>
      <c r="AC215" s="138"/>
      <c r="AD215" s="138"/>
      <c r="AE215" s="138" t="s">
        <v>123</v>
      </c>
      <c r="AF215" s="138"/>
      <c r="AG215" s="138"/>
      <c r="AH215" s="138"/>
      <c r="AI215" s="138"/>
      <c r="AJ215" s="138"/>
      <c r="AK215" s="138"/>
      <c r="AL215" s="138"/>
      <c r="AM215" s="138"/>
      <c r="AN215" s="138"/>
      <c r="AO215" s="138"/>
      <c r="AP215" s="138"/>
      <c r="AQ215" s="138"/>
      <c r="AR215" s="138"/>
      <c r="AS215" s="138"/>
      <c r="AT215" s="138"/>
      <c r="AU215" s="138"/>
      <c r="AV215" s="138"/>
      <c r="AW215" s="138"/>
      <c r="AX215" s="138"/>
      <c r="AY215" s="138"/>
      <c r="AZ215" s="138"/>
      <c r="BA215" s="138"/>
      <c r="BB215" s="138"/>
      <c r="BC215" s="138"/>
      <c r="BD215" s="138"/>
      <c r="BE215" s="138"/>
      <c r="BF215" s="138"/>
      <c r="BG215" s="138"/>
      <c r="BH215" s="138"/>
    </row>
    <row r="216" spans="1:60" ht="20.6" outlineLevel="1" x14ac:dyDescent="0.3">
      <c r="A216" s="139">
        <v>89</v>
      </c>
      <c r="B216" s="139" t="s">
        <v>397</v>
      </c>
      <c r="C216" s="179" t="s">
        <v>398</v>
      </c>
      <c r="D216" s="145" t="s">
        <v>188</v>
      </c>
      <c r="E216" s="153">
        <v>1</v>
      </c>
      <c r="F216" s="157">
        <f t="shared" si="16"/>
        <v>0</v>
      </c>
      <c r="G216" s="158">
        <f t="shared" si="17"/>
        <v>0</v>
      </c>
      <c r="H216" s="158"/>
      <c r="I216" s="158">
        <f t="shared" si="18"/>
        <v>0</v>
      </c>
      <c r="J216" s="158"/>
      <c r="K216" s="158">
        <f t="shared" si="19"/>
        <v>0</v>
      </c>
      <c r="L216" s="158">
        <v>21</v>
      </c>
      <c r="M216" s="158">
        <f t="shared" si="20"/>
        <v>0</v>
      </c>
      <c r="N216" s="146">
        <v>0</v>
      </c>
      <c r="O216" s="146">
        <f t="shared" si="21"/>
        <v>0</v>
      </c>
      <c r="P216" s="146">
        <v>0</v>
      </c>
      <c r="Q216" s="146">
        <f t="shared" si="22"/>
        <v>0</v>
      </c>
      <c r="R216" s="146"/>
      <c r="S216" s="146"/>
      <c r="T216" s="147">
        <v>0.9</v>
      </c>
      <c r="U216" s="146">
        <f t="shared" si="23"/>
        <v>0.9</v>
      </c>
      <c r="V216" s="138"/>
      <c r="W216" s="138"/>
      <c r="X216" s="138"/>
      <c r="Y216" s="138"/>
      <c r="Z216" s="138"/>
      <c r="AA216" s="138"/>
      <c r="AB216" s="138"/>
      <c r="AC216" s="138"/>
      <c r="AD216" s="138"/>
      <c r="AE216" s="138" t="s">
        <v>119</v>
      </c>
      <c r="AF216" s="138"/>
      <c r="AG216" s="138"/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138"/>
      <c r="AR216" s="138"/>
      <c r="AS216" s="138"/>
      <c r="AT216" s="138"/>
      <c r="AU216" s="138"/>
      <c r="AV216" s="138"/>
      <c r="AW216" s="138"/>
      <c r="AX216" s="138"/>
      <c r="AY216" s="138"/>
      <c r="AZ216" s="138"/>
      <c r="BA216" s="138"/>
      <c r="BB216" s="138"/>
      <c r="BC216" s="138"/>
      <c r="BD216" s="138"/>
      <c r="BE216" s="138"/>
      <c r="BF216" s="138"/>
      <c r="BG216" s="138"/>
      <c r="BH216" s="138"/>
    </row>
    <row r="217" spans="1:60" outlineLevel="1" x14ac:dyDescent="0.3">
      <c r="A217" s="139">
        <v>90</v>
      </c>
      <c r="B217" s="139" t="s">
        <v>399</v>
      </c>
      <c r="C217" s="179" t="s">
        <v>400</v>
      </c>
      <c r="D217" s="145" t="s">
        <v>188</v>
      </c>
      <c r="E217" s="153">
        <v>1</v>
      </c>
      <c r="F217" s="157">
        <f t="shared" si="16"/>
        <v>0</v>
      </c>
      <c r="G217" s="158">
        <f t="shared" si="17"/>
        <v>0</v>
      </c>
      <c r="H217" s="158"/>
      <c r="I217" s="158">
        <f t="shared" si="18"/>
        <v>0</v>
      </c>
      <c r="J217" s="158"/>
      <c r="K217" s="158">
        <f t="shared" si="19"/>
        <v>0</v>
      </c>
      <c r="L217" s="158">
        <v>21</v>
      </c>
      <c r="M217" s="158">
        <f t="shared" si="20"/>
        <v>0</v>
      </c>
      <c r="N217" s="146">
        <v>0.58499999999999996</v>
      </c>
      <c r="O217" s="146">
        <f t="shared" si="21"/>
        <v>0.58499999999999996</v>
      </c>
      <c r="P217" s="146">
        <v>0</v>
      </c>
      <c r="Q217" s="146">
        <f t="shared" si="22"/>
        <v>0</v>
      </c>
      <c r="R217" s="146"/>
      <c r="S217" s="146"/>
      <c r="T217" s="147">
        <v>0</v>
      </c>
      <c r="U217" s="146">
        <f t="shared" si="23"/>
        <v>0</v>
      </c>
      <c r="V217" s="138"/>
      <c r="W217" s="138"/>
      <c r="X217" s="138"/>
      <c r="Y217" s="138"/>
      <c r="Z217" s="138"/>
      <c r="AA217" s="138"/>
      <c r="AB217" s="138"/>
      <c r="AC217" s="138"/>
      <c r="AD217" s="138"/>
      <c r="AE217" s="138" t="s">
        <v>123</v>
      </c>
      <c r="AF217" s="138"/>
      <c r="AG217" s="138"/>
      <c r="AH217" s="138"/>
      <c r="AI217" s="138"/>
      <c r="AJ217" s="138"/>
      <c r="AK217" s="138"/>
      <c r="AL217" s="138"/>
      <c r="AM217" s="138"/>
      <c r="AN217" s="138"/>
      <c r="AO217" s="138"/>
      <c r="AP217" s="138"/>
      <c r="AQ217" s="138"/>
      <c r="AR217" s="138"/>
      <c r="AS217" s="138"/>
      <c r="AT217" s="138"/>
      <c r="AU217" s="138"/>
      <c r="AV217" s="138"/>
      <c r="AW217" s="138"/>
      <c r="AX217" s="138"/>
      <c r="AY217" s="138"/>
      <c r="AZ217" s="138"/>
      <c r="BA217" s="138"/>
      <c r="BB217" s="138"/>
      <c r="BC217" s="138"/>
      <c r="BD217" s="138"/>
      <c r="BE217" s="138"/>
      <c r="BF217" s="138"/>
      <c r="BG217" s="138"/>
      <c r="BH217" s="138"/>
    </row>
    <row r="218" spans="1:60" ht="20.6" outlineLevel="1" x14ac:dyDescent="0.3">
      <c r="A218" s="139">
        <v>91</v>
      </c>
      <c r="B218" s="139" t="s">
        <v>401</v>
      </c>
      <c r="C218" s="179" t="s">
        <v>402</v>
      </c>
      <c r="D218" s="145" t="s">
        <v>188</v>
      </c>
      <c r="E218" s="153">
        <v>5</v>
      </c>
      <c r="F218" s="157">
        <f t="shared" si="16"/>
        <v>0</v>
      </c>
      <c r="G218" s="158">
        <f t="shared" si="17"/>
        <v>0</v>
      </c>
      <c r="H218" s="158"/>
      <c r="I218" s="158">
        <f t="shared" si="18"/>
        <v>0</v>
      </c>
      <c r="J218" s="158"/>
      <c r="K218" s="158">
        <f t="shared" si="19"/>
        <v>0</v>
      </c>
      <c r="L218" s="158">
        <v>21</v>
      </c>
      <c r="M218" s="158">
        <f t="shared" si="20"/>
        <v>0</v>
      </c>
      <c r="N218" s="146">
        <v>0</v>
      </c>
      <c r="O218" s="146">
        <f t="shared" si="21"/>
        <v>0</v>
      </c>
      <c r="P218" s="146">
        <v>0</v>
      </c>
      <c r="Q218" s="146">
        <f t="shared" si="22"/>
        <v>0</v>
      </c>
      <c r="R218" s="146"/>
      <c r="S218" s="146"/>
      <c r="T218" s="147">
        <v>1.752</v>
      </c>
      <c r="U218" s="146">
        <f t="shared" si="23"/>
        <v>8.76</v>
      </c>
      <c r="V218" s="138"/>
      <c r="W218" s="138"/>
      <c r="X218" s="138"/>
      <c r="Y218" s="138"/>
      <c r="Z218" s="138"/>
      <c r="AA218" s="138"/>
      <c r="AB218" s="138"/>
      <c r="AC218" s="138"/>
      <c r="AD218" s="138"/>
      <c r="AE218" s="138" t="s">
        <v>119</v>
      </c>
      <c r="AF218" s="138"/>
      <c r="AG218" s="138"/>
      <c r="AH218" s="138"/>
      <c r="AI218" s="138"/>
      <c r="AJ218" s="138"/>
      <c r="AK218" s="138"/>
      <c r="AL218" s="138"/>
      <c r="AM218" s="138"/>
      <c r="AN218" s="138"/>
      <c r="AO218" s="138"/>
      <c r="AP218" s="138"/>
      <c r="AQ218" s="138"/>
      <c r="AR218" s="138"/>
      <c r="AS218" s="138"/>
      <c r="AT218" s="138"/>
      <c r="AU218" s="138"/>
      <c r="AV218" s="138"/>
      <c r="AW218" s="138"/>
      <c r="AX218" s="138"/>
      <c r="AY218" s="138"/>
      <c r="AZ218" s="138"/>
      <c r="BA218" s="138"/>
      <c r="BB218" s="138"/>
      <c r="BC218" s="138"/>
      <c r="BD218" s="138"/>
      <c r="BE218" s="138"/>
      <c r="BF218" s="138"/>
      <c r="BG218" s="138"/>
      <c r="BH218" s="138"/>
    </row>
    <row r="219" spans="1:60" outlineLevel="1" x14ac:dyDescent="0.3">
      <c r="A219" s="139">
        <v>92</v>
      </c>
      <c r="B219" s="139" t="s">
        <v>403</v>
      </c>
      <c r="C219" s="179" t="s">
        <v>404</v>
      </c>
      <c r="D219" s="145" t="s">
        <v>188</v>
      </c>
      <c r="E219" s="153">
        <v>5</v>
      </c>
      <c r="F219" s="157">
        <f t="shared" si="16"/>
        <v>0</v>
      </c>
      <c r="G219" s="158">
        <f t="shared" si="17"/>
        <v>0</v>
      </c>
      <c r="H219" s="158"/>
      <c r="I219" s="158">
        <f t="shared" si="18"/>
        <v>0</v>
      </c>
      <c r="J219" s="158"/>
      <c r="K219" s="158">
        <f t="shared" si="19"/>
        <v>0</v>
      </c>
      <c r="L219" s="158">
        <v>21</v>
      </c>
      <c r="M219" s="158">
        <f t="shared" si="20"/>
        <v>0</v>
      </c>
      <c r="N219" s="146">
        <v>1.6</v>
      </c>
      <c r="O219" s="146">
        <f t="shared" si="21"/>
        <v>8</v>
      </c>
      <c r="P219" s="146">
        <v>0</v>
      </c>
      <c r="Q219" s="146">
        <f t="shared" si="22"/>
        <v>0</v>
      </c>
      <c r="R219" s="146"/>
      <c r="S219" s="146"/>
      <c r="T219" s="147">
        <v>0</v>
      </c>
      <c r="U219" s="146">
        <f t="shared" si="23"/>
        <v>0</v>
      </c>
      <c r="V219" s="138"/>
      <c r="W219" s="138"/>
      <c r="X219" s="138"/>
      <c r="Y219" s="138"/>
      <c r="Z219" s="138"/>
      <c r="AA219" s="138"/>
      <c r="AB219" s="138"/>
      <c r="AC219" s="138"/>
      <c r="AD219" s="138"/>
      <c r="AE219" s="138" t="s">
        <v>123</v>
      </c>
      <c r="AF219" s="138"/>
      <c r="AG219" s="138"/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</row>
    <row r="220" spans="1:60" outlineLevel="1" x14ac:dyDescent="0.3">
      <c r="A220" s="139">
        <v>93</v>
      </c>
      <c r="B220" s="139" t="s">
        <v>405</v>
      </c>
      <c r="C220" s="179" t="s">
        <v>406</v>
      </c>
      <c r="D220" s="145" t="s">
        <v>188</v>
      </c>
      <c r="E220" s="153">
        <v>10</v>
      </c>
      <c r="F220" s="157">
        <f t="shared" si="16"/>
        <v>0</v>
      </c>
      <c r="G220" s="158">
        <f t="shared" si="17"/>
        <v>0</v>
      </c>
      <c r="H220" s="158"/>
      <c r="I220" s="158">
        <f t="shared" si="18"/>
        <v>0</v>
      </c>
      <c r="J220" s="158"/>
      <c r="K220" s="158">
        <f t="shared" si="19"/>
        <v>0</v>
      </c>
      <c r="L220" s="158">
        <v>21</v>
      </c>
      <c r="M220" s="158">
        <f t="shared" si="20"/>
        <v>0</v>
      </c>
      <c r="N220" s="146">
        <v>1.6000000000000001E-3</v>
      </c>
      <c r="O220" s="146">
        <f t="shared" si="21"/>
        <v>1.6E-2</v>
      </c>
      <c r="P220" s="146">
        <v>0</v>
      </c>
      <c r="Q220" s="146">
        <f t="shared" si="22"/>
        <v>0</v>
      </c>
      <c r="R220" s="146"/>
      <c r="S220" s="146"/>
      <c r="T220" s="147">
        <v>0</v>
      </c>
      <c r="U220" s="146">
        <f t="shared" si="23"/>
        <v>0</v>
      </c>
      <c r="V220" s="138"/>
      <c r="W220" s="138"/>
      <c r="X220" s="138"/>
      <c r="Y220" s="138"/>
      <c r="Z220" s="138"/>
      <c r="AA220" s="138"/>
      <c r="AB220" s="138"/>
      <c r="AC220" s="138"/>
      <c r="AD220" s="138"/>
      <c r="AE220" s="138" t="s">
        <v>123</v>
      </c>
      <c r="AF220" s="138"/>
      <c r="AG220" s="138"/>
      <c r="AH220" s="138"/>
      <c r="AI220" s="138"/>
      <c r="AJ220" s="138"/>
      <c r="AK220" s="138"/>
      <c r="AL220" s="138"/>
      <c r="AM220" s="138"/>
      <c r="AN220" s="138"/>
      <c r="AO220" s="138"/>
      <c r="AP220" s="138"/>
      <c r="AQ220" s="138"/>
      <c r="AR220" s="138"/>
      <c r="AS220" s="138"/>
      <c r="AT220" s="138"/>
      <c r="AU220" s="138"/>
      <c r="AV220" s="138"/>
      <c r="AW220" s="138"/>
      <c r="AX220" s="138"/>
      <c r="AY220" s="138"/>
      <c r="AZ220" s="138"/>
      <c r="BA220" s="138"/>
      <c r="BB220" s="138"/>
      <c r="BC220" s="138"/>
      <c r="BD220" s="138"/>
      <c r="BE220" s="138"/>
      <c r="BF220" s="138"/>
      <c r="BG220" s="138"/>
      <c r="BH220" s="138"/>
    </row>
    <row r="221" spans="1:60" outlineLevel="1" x14ac:dyDescent="0.3">
      <c r="A221" s="139">
        <v>94</v>
      </c>
      <c r="B221" s="139" t="s">
        <v>407</v>
      </c>
      <c r="C221" s="179" t="s">
        <v>408</v>
      </c>
      <c r="D221" s="145" t="s">
        <v>188</v>
      </c>
      <c r="E221" s="153">
        <v>2</v>
      </c>
      <c r="F221" s="157">
        <f t="shared" si="16"/>
        <v>0</v>
      </c>
      <c r="G221" s="158">
        <f t="shared" si="17"/>
        <v>0</v>
      </c>
      <c r="H221" s="158"/>
      <c r="I221" s="158">
        <f t="shared" si="18"/>
        <v>0</v>
      </c>
      <c r="J221" s="158"/>
      <c r="K221" s="158">
        <f t="shared" si="19"/>
        <v>0</v>
      </c>
      <c r="L221" s="158">
        <v>21</v>
      </c>
      <c r="M221" s="158">
        <f t="shared" si="20"/>
        <v>0</v>
      </c>
      <c r="N221" s="146">
        <v>1.4E-3</v>
      </c>
      <c r="O221" s="146">
        <f t="shared" si="21"/>
        <v>2.8E-3</v>
      </c>
      <c r="P221" s="146">
        <v>0</v>
      </c>
      <c r="Q221" s="146">
        <f t="shared" si="22"/>
        <v>0</v>
      </c>
      <c r="R221" s="146"/>
      <c r="S221" s="146"/>
      <c r="T221" s="147">
        <v>0</v>
      </c>
      <c r="U221" s="146">
        <f t="shared" si="23"/>
        <v>0</v>
      </c>
      <c r="V221" s="138"/>
      <c r="W221" s="138"/>
      <c r="X221" s="138"/>
      <c r="Y221" s="138"/>
      <c r="Z221" s="138"/>
      <c r="AA221" s="138"/>
      <c r="AB221" s="138"/>
      <c r="AC221" s="138"/>
      <c r="AD221" s="138"/>
      <c r="AE221" s="138" t="s">
        <v>123</v>
      </c>
      <c r="AF221" s="138"/>
      <c r="AG221" s="138"/>
      <c r="AH221" s="138"/>
      <c r="AI221" s="138"/>
      <c r="AJ221" s="138"/>
      <c r="AK221" s="138"/>
      <c r="AL221" s="138"/>
      <c r="AM221" s="138"/>
      <c r="AN221" s="138"/>
      <c r="AO221" s="138"/>
      <c r="AP221" s="138"/>
      <c r="AQ221" s="138"/>
      <c r="AR221" s="138"/>
      <c r="AS221" s="138"/>
      <c r="AT221" s="138"/>
      <c r="AU221" s="138"/>
      <c r="AV221" s="138"/>
      <c r="AW221" s="138"/>
      <c r="AX221" s="138"/>
      <c r="AY221" s="138"/>
      <c r="AZ221" s="138"/>
      <c r="BA221" s="138"/>
      <c r="BB221" s="138"/>
      <c r="BC221" s="138"/>
      <c r="BD221" s="138"/>
      <c r="BE221" s="138"/>
      <c r="BF221" s="138"/>
      <c r="BG221" s="138"/>
      <c r="BH221" s="138"/>
    </row>
    <row r="222" spans="1:60" outlineLevel="1" x14ac:dyDescent="0.3">
      <c r="A222" s="139">
        <v>95</v>
      </c>
      <c r="B222" s="139" t="s">
        <v>409</v>
      </c>
      <c r="C222" s="179" t="s">
        <v>410</v>
      </c>
      <c r="D222" s="145" t="s">
        <v>188</v>
      </c>
      <c r="E222" s="153">
        <v>13</v>
      </c>
      <c r="F222" s="157">
        <f t="shared" si="16"/>
        <v>0</v>
      </c>
      <c r="G222" s="158">
        <f t="shared" si="17"/>
        <v>0</v>
      </c>
      <c r="H222" s="158"/>
      <c r="I222" s="158">
        <f t="shared" si="18"/>
        <v>0</v>
      </c>
      <c r="J222" s="158"/>
      <c r="K222" s="158">
        <f t="shared" si="19"/>
        <v>0</v>
      </c>
      <c r="L222" s="158">
        <v>21</v>
      </c>
      <c r="M222" s="158">
        <f t="shared" si="20"/>
        <v>0</v>
      </c>
      <c r="N222" s="146">
        <v>2E-3</v>
      </c>
      <c r="O222" s="146">
        <f t="shared" si="21"/>
        <v>2.5999999999999999E-2</v>
      </c>
      <c r="P222" s="146">
        <v>0</v>
      </c>
      <c r="Q222" s="146">
        <f t="shared" si="22"/>
        <v>0</v>
      </c>
      <c r="R222" s="146"/>
      <c r="S222" s="146"/>
      <c r="T222" s="147">
        <v>0</v>
      </c>
      <c r="U222" s="146">
        <f t="shared" si="23"/>
        <v>0</v>
      </c>
      <c r="V222" s="138"/>
      <c r="W222" s="138"/>
      <c r="X222" s="138"/>
      <c r="Y222" s="138"/>
      <c r="Z222" s="138"/>
      <c r="AA222" s="138"/>
      <c r="AB222" s="138"/>
      <c r="AC222" s="138"/>
      <c r="AD222" s="138"/>
      <c r="AE222" s="138" t="s">
        <v>123</v>
      </c>
      <c r="AF222" s="138"/>
      <c r="AG222" s="138"/>
      <c r="AH222" s="138"/>
      <c r="AI222" s="138"/>
      <c r="AJ222" s="138"/>
      <c r="AK222" s="138"/>
      <c r="AL222" s="138"/>
      <c r="AM222" s="138"/>
      <c r="AN222" s="138"/>
      <c r="AO222" s="138"/>
      <c r="AP222" s="138"/>
      <c r="AQ222" s="138"/>
      <c r="AR222" s="138"/>
      <c r="AS222" s="138"/>
      <c r="AT222" s="138"/>
      <c r="AU222" s="138"/>
      <c r="AV222" s="138"/>
      <c r="AW222" s="138"/>
      <c r="AX222" s="138"/>
      <c r="AY222" s="138"/>
      <c r="AZ222" s="138"/>
      <c r="BA222" s="138"/>
      <c r="BB222" s="138"/>
      <c r="BC222" s="138"/>
      <c r="BD222" s="138"/>
      <c r="BE222" s="138"/>
      <c r="BF222" s="138"/>
      <c r="BG222" s="138"/>
      <c r="BH222" s="138"/>
    </row>
    <row r="223" spans="1:60" outlineLevel="1" x14ac:dyDescent="0.3">
      <c r="A223" s="139">
        <v>96</v>
      </c>
      <c r="B223" s="139" t="s">
        <v>411</v>
      </c>
      <c r="C223" s="179" t="s">
        <v>412</v>
      </c>
      <c r="D223" s="145" t="s">
        <v>188</v>
      </c>
      <c r="E223" s="153">
        <v>10</v>
      </c>
      <c r="F223" s="157">
        <f t="shared" si="16"/>
        <v>0</v>
      </c>
      <c r="G223" s="158">
        <f t="shared" si="17"/>
        <v>0</v>
      </c>
      <c r="H223" s="158"/>
      <c r="I223" s="158">
        <f t="shared" si="18"/>
        <v>0</v>
      </c>
      <c r="J223" s="158"/>
      <c r="K223" s="158">
        <f t="shared" si="19"/>
        <v>0</v>
      </c>
      <c r="L223" s="158">
        <v>21</v>
      </c>
      <c r="M223" s="158">
        <f t="shared" si="20"/>
        <v>0</v>
      </c>
      <c r="N223" s="146">
        <v>6.6E-3</v>
      </c>
      <c r="O223" s="146">
        <f t="shared" si="21"/>
        <v>6.6000000000000003E-2</v>
      </c>
      <c r="P223" s="146">
        <v>0</v>
      </c>
      <c r="Q223" s="146">
        <f t="shared" si="22"/>
        <v>0</v>
      </c>
      <c r="R223" s="146"/>
      <c r="S223" s="146"/>
      <c r="T223" s="147">
        <v>0.28000000000000003</v>
      </c>
      <c r="U223" s="146">
        <f t="shared" si="23"/>
        <v>2.8</v>
      </c>
      <c r="V223" s="138"/>
      <c r="W223" s="138"/>
      <c r="X223" s="138"/>
      <c r="Y223" s="138"/>
      <c r="Z223" s="138"/>
      <c r="AA223" s="138"/>
      <c r="AB223" s="138"/>
      <c r="AC223" s="138"/>
      <c r="AD223" s="138"/>
      <c r="AE223" s="138" t="s">
        <v>119</v>
      </c>
      <c r="AF223" s="138"/>
      <c r="AG223" s="138"/>
      <c r="AH223" s="138"/>
      <c r="AI223" s="138"/>
      <c r="AJ223" s="138"/>
      <c r="AK223" s="138"/>
      <c r="AL223" s="138"/>
      <c r="AM223" s="138"/>
      <c r="AN223" s="138"/>
      <c r="AO223" s="138"/>
      <c r="AP223" s="138"/>
      <c r="AQ223" s="138"/>
      <c r="AR223" s="138"/>
      <c r="AS223" s="138"/>
      <c r="AT223" s="138"/>
      <c r="AU223" s="138"/>
      <c r="AV223" s="138"/>
      <c r="AW223" s="138"/>
      <c r="AX223" s="138"/>
      <c r="AY223" s="138"/>
      <c r="AZ223" s="138"/>
      <c r="BA223" s="138"/>
      <c r="BB223" s="138"/>
      <c r="BC223" s="138"/>
      <c r="BD223" s="138"/>
      <c r="BE223" s="138"/>
      <c r="BF223" s="138"/>
      <c r="BG223" s="138"/>
      <c r="BH223" s="138"/>
    </row>
    <row r="224" spans="1:60" outlineLevel="1" x14ac:dyDescent="0.3">
      <c r="A224" s="139">
        <v>97</v>
      </c>
      <c r="B224" s="139" t="s">
        <v>413</v>
      </c>
      <c r="C224" s="179" t="s">
        <v>414</v>
      </c>
      <c r="D224" s="145" t="s">
        <v>188</v>
      </c>
      <c r="E224" s="153">
        <v>1</v>
      </c>
      <c r="F224" s="157">
        <f t="shared" si="16"/>
        <v>0</v>
      </c>
      <c r="G224" s="158">
        <f t="shared" si="17"/>
        <v>0</v>
      </c>
      <c r="H224" s="158"/>
      <c r="I224" s="158">
        <f t="shared" si="18"/>
        <v>0</v>
      </c>
      <c r="J224" s="158"/>
      <c r="K224" s="158">
        <f t="shared" si="19"/>
        <v>0</v>
      </c>
      <c r="L224" s="158">
        <v>21</v>
      </c>
      <c r="M224" s="158">
        <f t="shared" si="20"/>
        <v>0</v>
      </c>
      <c r="N224" s="146">
        <v>0.04</v>
      </c>
      <c r="O224" s="146">
        <f t="shared" si="21"/>
        <v>0.04</v>
      </c>
      <c r="P224" s="146">
        <v>0</v>
      </c>
      <c r="Q224" s="146">
        <f t="shared" si="22"/>
        <v>0</v>
      </c>
      <c r="R224" s="146"/>
      <c r="S224" s="146"/>
      <c r="T224" s="147">
        <v>0</v>
      </c>
      <c r="U224" s="146">
        <f t="shared" si="23"/>
        <v>0</v>
      </c>
      <c r="V224" s="138"/>
      <c r="W224" s="138"/>
      <c r="X224" s="138"/>
      <c r="Y224" s="138"/>
      <c r="Z224" s="138"/>
      <c r="AA224" s="138"/>
      <c r="AB224" s="138"/>
      <c r="AC224" s="138"/>
      <c r="AD224" s="138"/>
      <c r="AE224" s="138" t="s">
        <v>123</v>
      </c>
      <c r="AF224" s="138"/>
      <c r="AG224" s="138"/>
      <c r="AH224" s="138"/>
      <c r="AI224" s="138"/>
      <c r="AJ224" s="138"/>
      <c r="AK224" s="138"/>
      <c r="AL224" s="138"/>
      <c r="AM224" s="138"/>
      <c r="AN224" s="138"/>
      <c r="AO224" s="138"/>
      <c r="AP224" s="138"/>
      <c r="AQ224" s="138"/>
      <c r="AR224" s="138"/>
      <c r="AS224" s="138"/>
      <c r="AT224" s="138"/>
      <c r="AU224" s="138"/>
      <c r="AV224" s="138"/>
      <c r="AW224" s="138"/>
      <c r="AX224" s="138"/>
      <c r="AY224" s="138"/>
      <c r="AZ224" s="138"/>
      <c r="BA224" s="138"/>
      <c r="BB224" s="138"/>
      <c r="BC224" s="138"/>
      <c r="BD224" s="138"/>
      <c r="BE224" s="138"/>
      <c r="BF224" s="138"/>
      <c r="BG224" s="138"/>
      <c r="BH224" s="138"/>
    </row>
    <row r="225" spans="1:60" outlineLevel="1" x14ac:dyDescent="0.3">
      <c r="A225" s="139">
        <v>98</v>
      </c>
      <c r="B225" s="139" t="s">
        <v>415</v>
      </c>
      <c r="C225" s="179" t="s">
        <v>416</v>
      </c>
      <c r="D225" s="145" t="s">
        <v>188</v>
      </c>
      <c r="E225" s="153">
        <v>4</v>
      </c>
      <c r="F225" s="157">
        <f t="shared" si="16"/>
        <v>0</v>
      </c>
      <c r="G225" s="158">
        <f t="shared" si="17"/>
        <v>0</v>
      </c>
      <c r="H225" s="158"/>
      <c r="I225" s="158">
        <f t="shared" si="18"/>
        <v>0</v>
      </c>
      <c r="J225" s="158"/>
      <c r="K225" s="158">
        <f t="shared" si="19"/>
        <v>0</v>
      </c>
      <c r="L225" s="158">
        <v>21</v>
      </c>
      <c r="M225" s="158">
        <f t="shared" si="20"/>
        <v>0</v>
      </c>
      <c r="N225" s="146">
        <v>5.3999999999999999E-2</v>
      </c>
      <c r="O225" s="146">
        <f t="shared" si="21"/>
        <v>0.216</v>
      </c>
      <c r="P225" s="146">
        <v>0</v>
      </c>
      <c r="Q225" s="146">
        <f t="shared" si="22"/>
        <v>0</v>
      </c>
      <c r="R225" s="146"/>
      <c r="S225" s="146"/>
      <c r="T225" s="147">
        <v>0</v>
      </c>
      <c r="U225" s="146">
        <f t="shared" si="23"/>
        <v>0</v>
      </c>
      <c r="V225" s="138"/>
      <c r="W225" s="138"/>
      <c r="X225" s="138"/>
      <c r="Y225" s="138"/>
      <c r="Z225" s="138"/>
      <c r="AA225" s="138"/>
      <c r="AB225" s="138"/>
      <c r="AC225" s="138"/>
      <c r="AD225" s="138"/>
      <c r="AE225" s="138" t="s">
        <v>123</v>
      </c>
      <c r="AF225" s="138"/>
      <c r="AG225" s="138"/>
      <c r="AH225" s="138"/>
      <c r="AI225" s="138"/>
      <c r="AJ225" s="138"/>
      <c r="AK225" s="138"/>
      <c r="AL225" s="138"/>
      <c r="AM225" s="138"/>
      <c r="AN225" s="138"/>
      <c r="AO225" s="138"/>
      <c r="AP225" s="138"/>
      <c r="AQ225" s="138"/>
      <c r="AR225" s="138"/>
      <c r="AS225" s="138"/>
      <c r="AT225" s="138"/>
      <c r="AU225" s="138"/>
      <c r="AV225" s="138"/>
      <c r="AW225" s="138"/>
      <c r="AX225" s="138"/>
      <c r="AY225" s="138"/>
      <c r="AZ225" s="138"/>
      <c r="BA225" s="138"/>
      <c r="BB225" s="138"/>
      <c r="BC225" s="138"/>
      <c r="BD225" s="138"/>
      <c r="BE225" s="138"/>
      <c r="BF225" s="138"/>
      <c r="BG225" s="138"/>
      <c r="BH225" s="138"/>
    </row>
    <row r="226" spans="1:60" outlineLevel="1" x14ac:dyDescent="0.3">
      <c r="A226" s="139">
        <v>99</v>
      </c>
      <c r="B226" s="139" t="s">
        <v>417</v>
      </c>
      <c r="C226" s="179" t="s">
        <v>418</v>
      </c>
      <c r="D226" s="145" t="s">
        <v>188</v>
      </c>
      <c r="E226" s="153">
        <v>5</v>
      </c>
      <c r="F226" s="157">
        <f t="shared" si="16"/>
        <v>0</v>
      </c>
      <c r="G226" s="158">
        <f t="shared" si="17"/>
        <v>0</v>
      </c>
      <c r="H226" s="158"/>
      <c r="I226" s="158">
        <f t="shared" si="18"/>
        <v>0</v>
      </c>
      <c r="J226" s="158"/>
      <c r="K226" s="158">
        <f t="shared" si="19"/>
        <v>0</v>
      </c>
      <c r="L226" s="158">
        <v>21</v>
      </c>
      <c r="M226" s="158">
        <f t="shared" si="20"/>
        <v>0</v>
      </c>
      <c r="N226" s="146">
        <v>6.8000000000000005E-2</v>
      </c>
      <c r="O226" s="146">
        <f t="shared" si="21"/>
        <v>0.34</v>
      </c>
      <c r="P226" s="146">
        <v>0</v>
      </c>
      <c r="Q226" s="146">
        <f t="shared" si="22"/>
        <v>0</v>
      </c>
      <c r="R226" s="146"/>
      <c r="S226" s="146"/>
      <c r="T226" s="147">
        <v>0</v>
      </c>
      <c r="U226" s="146">
        <f t="shared" si="23"/>
        <v>0</v>
      </c>
      <c r="V226" s="138"/>
      <c r="W226" s="138"/>
      <c r="X226" s="138"/>
      <c r="Y226" s="138"/>
      <c r="Z226" s="138"/>
      <c r="AA226" s="138"/>
      <c r="AB226" s="138"/>
      <c r="AC226" s="138"/>
      <c r="AD226" s="138"/>
      <c r="AE226" s="138" t="s">
        <v>123</v>
      </c>
      <c r="AF226" s="138"/>
      <c r="AG226" s="138"/>
      <c r="AH226" s="138"/>
      <c r="AI226" s="138"/>
      <c r="AJ226" s="138"/>
      <c r="AK226" s="138"/>
      <c r="AL226" s="138"/>
      <c r="AM226" s="138"/>
      <c r="AN226" s="138"/>
      <c r="AO226" s="138"/>
      <c r="AP226" s="138"/>
      <c r="AQ226" s="138"/>
      <c r="AR226" s="138"/>
      <c r="AS226" s="138"/>
      <c r="AT226" s="138"/>
      <c r="AU226" s="138"/>
      <c r="AV226" s="138"/>
      <c r="AW226" s="138"/>
      <c r="AX226" s="138"/>
      <c r="AY226" s="138"/>
      <c r="AZ226" s="138"/>
      <c r="BA226" s="138"/>
      <c r="BB226" s="138"/>
      <c r="BC226" s="138"/>
      <c r="BD226" s="138"/>
      <c r="BE226" s="138"/>
      <c r="BF226" s="138"/>
      <c r="BG226" s="138"/>
      <c r="BH226" s="138"/>
    </row>
    <row r="227" spans="1:60" outlineLevel="1" x14ac:dyDescent="0.3">
      <c r="A227" s="139">
        <v>100</v>
      </c>
      <c r="B227" s="139" t="s">
        <v>419</v>
      </c>
      <c r="C227" s="179" t="s">
        <v>420</v>
      </c>
      <c r="D227" s="145" t="s">
        <v>126</v>
      </c>
      <c r="E227" s="153">
        <v>239.1</v>
      </c>
      <c r="F227" s="157">
        <f t="shared" si="16"/>
        <v>0</v>
      </c>
      <c r="G227" s="158">
        <f t="shared" si="17"/>
        <v>0</v>
      </c>
      <c r="H227" s="158"/>
      <c r="I227" s="158">
        <f t="shared" si="18"/>
        <v>0</v>
      </c>
      <c r="J227" s="158"/>
      <c r="K227" s="158">
        <f t="shared" si="19"/>
        <v>0</v>
      </c>
      <c r="L227" s="158">
        <v>21</v>
      </c>
      <c r="M227" s="158">
        <f t="shared" si="20"/>
        <v>0</v>
      </c>
      <c r="N227" s="146">
        <v>0</v>
      </c>
      <c r="O227" s="146">
        <f t="shared" si="21"/>
        <v>0</v>
      </c>
      <c r="P227" s="146">
        <v>0</v>
      </c>
      <c r="Q227" s="146">
        <f t="shared" si="22"/>
        <v>0</v>
      </c>
      <c r="R227" s="146"/>
      <c r="S227" s="146"/>
      <c r="T227" s="147">
        <v>3.9E-2</v>
      </c>
      <c r="U227" s="146">
        <f t="shared" si="23"/>
        <v>9.32</v>
      </c>
      <c r="V227" s="138"/>
      <c r="W227" s="138"/>
      <c r="X227" s="138"/>
      <c r="Y227" s="138"/>
      <c r="Z227" s="138"/>
      <c r="AA227" s="138"/>
      <c r="AB227" s="138"/>
      <c r="AC227" s="138"/>
      <c r="AD227" s="138"/>
      <c r="AE227" s="138" t="s">
        <v>119</v>
      </c>
      <c r="AF227" s="138"/>
      <c r="AG227" s="138"/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138"/>
      <c r="AR227" s="138"/>
      <c r="AS227" s="138"/>
      <c r="AT227" s="138"/>
      <c r="AU227" s="138"/>
      <c r="AV227" s="138"/>
      <c r="AW227" s="138"/>
      <c r="AX227" s="138"/>
      <c r="AY227" s="138"/>
      <c r="AZ227" s="138"/>
      <c r="BA227" s="138"/>
      <c r="BB227" s="138"/>
      <c r="BC227" s="138"/>
      <c r="BD227" s="138"/>
      <c r="BE227" s="138"/>
      <c r="BF227" s="138"/>
      <c r="BG227" s="138"/>
      <c r="BH227" s="138"/>
    </row>
    <row r="228" spans="1:60" outlineLevel="1" x14ac:dyDescent="0.3">
      <c r="A228" s="139"/>
      <c r="B228" s="139"/>
      <c r="C228" s="180" t="s">
        <v>421</v>
      </c>
      <c r="D228" s="148"/>
      <c r="E228" s="154">
        <v>239.1</v>
      </c>
      <c r="F228" s="158"/>
      <c r="G228" s="158"/>
      <c r="H228" s="158"/>
      <c r="I228" s="158"/>
      <c r="J228" s="158"/>
      <c r="K228" s="158"/>
      <c r="L228" s="158"/>
      <c r="M228" s="158"/>
      <c r="N228" s="146"/>
      <c r="O228" s="146"/>
      <c r="P228" s="146"/>
      <c r="Q228" s="146"/>
      <c r="R228" s="146"/>
      <c r="S228" s="146"/>
      <c r="T228" s="147"/>
      <c r="U228" s="146"/>
      <c r="V228" s="138"/>
      <c r="W228" s="138"/>
      <c r="X228" s="138"/>
      <c r="Y228" s="138"/>
      <c r="Z228" s="138"/>
      <c r="AA228" s="138"/>
      <c r="AB228" s="138"/>
      <c r="AC228" s="138"/>
      <c r="AD228" s="138"/>
      <c r="AE228" s="138" t="s">
        <v>131</v>
      </c>
      <c r="AF228" s="138">
        <v>0</v>
      </c>
      <c r="AG228" s="138"/>
      <c r="AH228" s="138"/>
      <c r="AI228" s="138"/>
      <c r="AJ228" s="138"/>
      <c r="AK228" s="138"/>
      <c r="AL228" s="138"/>
      <c r="AM228" s="138"/>
      <c r="AN228" s="138"/>
      <c r="AO228" s="138"/>
      <c r="AP228" s="138"/>
      <c r="AQ228" s="138"/>
      <c r="AR228" s="138"/>
      <c r="AS228" s="138"/>
      <c r="AT228" s="138"/>
      <c r="AU228" s="138"/>
      <c r="AV228" s="138"/>
      <c r="AW228" s="138"/>
      <c r="AX228" s="138"/>
      <c r="AY228" s="138"/>
      <c r="AZ228" s="138"/>
      <c r="BA228" s="138"/>
      <c r="BB228" s="138"/>
      <c r="BC228" s="138"/>
      <c r="BD228" s="138"/>
      <c r="BE228" s="138"/>
      <c r="BF228" s="138"/>
      <c r="BG228" s="138"/>
      <c r="BH228" s="138"/>
    </row>
    <row r="229" spans="1:60" outlineLevel="1" x14ac:dyDescent="0.3">
      <c r="A229" s="139">
        <v>101</v>
      </c>
      <c r="B229" s="139" t="s">
        <v>422</v>
      </c>
      <c r="C229" s="179" t="s">
        <v>423</v>
      </c>
      <c r="D229" s="145" t="s">
        <v>126</v>
      </c>
      <c r="E229" s="153">
        <v>236.6</v>
      </c>
      <c r="F229" s="157">
        <f>H229+J229</f>
        <v>0</v>
      </c>
      <c r="G229" s="158">
        <f>ROUND(E229*F229,2)</f>
        <v>0</v>
      </c>
      <c r="H229" s="158"/>
      <c r="I229" s="158">
        <f>ROUND(E229*H229,2)</f>
        <v>0</v>
      </c>
      <c r="J229" s="158"/>
      <c r="K229" s="158">
        <f>ROUND(E229*J229,2)</f>
        <v>0</v>
      </c>
      <c r="L229" s="158">
        <v>21</v>
      </c>
      <c r="M229" s="158">
        <f>G229*(1+L229/100)</f>
        <v>0</v>
      </c>
      <c r="N229" s="146">
        <v>0</v>
      </c>
      <c r="O229" s="146">
        <f>ROUND(E229*N229,5)</f>
        <v>0</v>
      </c>
      <c r="P229" s="146">
        <v>0</v>
      </c>
      <c r="Q229" s="146">
        <f>ROUND(E229*P229,5)</f>
        <v>0</v>
      </c>
      <c r="R229" s="146"/>
      <c r="S229" s="146"/>
      <c r="T229" s="147">
        <v>5.8999999999999997E-2</v>
      </c>
      <c r="U229" s="146">
        <f>ROUND(E229*T229,2)</f>
        <v>13.96</v>
      </c>
      <c r="V229" s="138"/>
      <c r="W229" s="138"/>
      <c r="X229" s="138"/>
      <c r="Y229" s="138"/>
      <c r="Z229" s="138"/>
      <c r="AA229" s="138"/>
      <c r="AB229" s="138"/>
      <c r="AC229" s="138"/>
      <c r="AD229" s="138"/>
      <c r="AE229" s="138" t="s">
        <v>119</v>
      </c>
      <c r="AF229" s="138"/>
      <c r="AG229" s="138"/>
      <c r="AH229" s="138"/>
      <c r="AI229" s="138"/>
      <c r="AJ229" s="138"/>
      <c r="AK229" s="138"/>
      <c r="AL229" s="138"/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/>
      <c r="BE229" s="138"/>
      <c r="BF229" s="138"/>
      <c r="BG229" s="138"/>
      <c r="BH229" s="138"/>
    </row>
    <row r="230" spans="1:60" outlineLevel="1" x14ac:dyDescent="0.3">
      <c r="A230" s="139"/>
      <c r="B230" s="139"/>
      <c r="C230" s="180" t="s">
        <v>424</v>
      </c>
      <c r="D230" s="148"/>
      <c r="E230" s="154">
        <v>236.6</v>
      </c>
      <c r="F230" s="158"/>
      <c r="G230" s="158"/>
      <c r="H230" s="158"/>
      <c r="I230" s="158"/>
      <c r="J230" s="158"/>
      <c r="K230" s="158"/>
      <c r="L230" s="158"/>
      <c r="M230" s="158"/>
      <c r="N230" s="146"/>
      <c r="O230" s="146"/>
      <c r="P230" s="146"/>
      <c r="Q230" s="146"/>
      <c r="R230" s="146"/>
      <c r="S230" s="146"/>
      <c r="T230" s="147"/>
      <c r="U230" s="146"/>
      <c r="V230" s="138"/>
      <c r="W230" s="138"/>
      <c r="X230" s="138"/>
      <c r="Y230" s="138"/>
      <c r="Z230" s="138"/>
      <c r="AA230" s="138"/>
      <c r="AB230" s="138"/>
      <c r="AC230" s="138"/>
      <c r="AD230" s="138"/>
      <c r="AE230" s="138" t="s">
        <v>131</v>
      </c>
      <c r="AF230" s="138">
        <v>0</v>
      </c>
      <c r="AG230" s="138"/>
      <c r="AH230" s="138"/>
      <c r="AI230" s="138"/>
      <c r="AJ230" s="138"/>
      <c r="AK230" s="138"/>
      <c r="AL230" s="138"/>
      <c r="AM230" s="138"/>
      <c r="AN230" s="138"/>
      <c r="AO230" s="138"/>
      <c r="AP230" s="138"/>
      <c r="AQ230" s="138"/>
      <c r="AR230" s="138"/>
      <c r="AS230" s="138"/>
      <c r="AT230" s="138"/>
      <c r="AU230" s="138"/>
      <c r="AV230" s="138"/>
      <c r="AW230" s="138"/>
      <c r="AX230" s="138"/>
      <c r="AY230" s="138"/>
      <c r="AZ230" s="138"/>
      <c r="BA230" s="138"/>
      <c r="BB230" s="138"/>
      <c r="BC230" s="138"/>
      <c r="BD230" s="138"/>
      <c r="BE230" s="138"/>
      <c r="BF230" s="138"/>
      <c r="BG230" s="138"/>
      <c r="BH230" s="138"/>
    </row>
    <row r="231" spans="1:60" outlineLevel="1" x14ac:dyDescent="0.3">
      <c r="A231" s="139">
        <v>102</v>
      </c>
      <c r="B231" s="139" t="s">
        <v>425</v>
      </c>
      <c r="C231" s="179" t="s">
        <v>426</v>
      </c>
      <c r="D231" s="145" t="s">
        <v>126</v>
      </c>
      <c r="E231" s="153">
        <v>2.5</v>
      </c>
      <c r="F231" s="157">
        <f>H231+J231</f>
        <v>0</v>
      </c>
      <c r="G231" s="158">
        <f>ROUND(E231*F231,2)</f>
        <v>0</v>
      </c>
      <c r="H231" s="158"/>
      <c r="I231" s="158">
        <f>ROUND(E231*H231,2)</f>
        <v>0</v>
      </c>
      <c r="J231" s="158"/>
      <c r="K231" s="158">
        <f>ROUND(E231*J231,2)</f>
        <v>0</v>
      </c>
      <c r="L231" s="158">
        <v>21</v>
      </c>
      <c r="M231" s="158">
        <f>G231*(1+L231/100)</f>
        <v>0</v>
      </c>
      <c r="N231" s="146">
        <v>0</v>
      </c>
      <c r="O231" s="146">
        <f>ROUND(E231*N231,5)</f>
        <v>0</v>
      </c>
      <c r="P231" s="146">
        <v>0</v>
      </c>
      <c r="Q231" s="146">
        <f>ROUND(E231*P231,5)</f>
        <v>0</v>
      </c>
      <c r="R231" s="146"/>
      <c r="S231" s="146"/>
      <c r="T231" s="147">
        <v>7.9000000000000001E-2</v>
      </c>
      <c r="U231" s="146">
        <f>ROUND(E231*T231,2)</f>
        <v>0.2</v>
      </c>
      <c r="V231" s="138"/>
      <c r="W231" s="138"/>
      <c r="X231" s="138"/>
      <c r="Y231" s="138"/>
      <c r="Z231" s="138"/>
      <c r="AA231" s="138"/>
      <c r="AB231" s="138"/>
      <c r="AC231" s="138"/>
      <c r="AD231" s="138"/>
      <c r="AE231" s="138" t="s">
        <v>119</v>
      </c>
      <c r="AF231" s="138"/>
      <c r="AG231" s="138"/>
      <c r="AH231" s="138"/>
      <c r="AI231" s="138"/>
      <c r="AJ231" s="138"/>
      <c r="AK231" s="138"/>
      <c r="AL231" s="138"/>
      <c r="AM231" s="138"/>
      <c r="AN231" s="138"/>
      <c r="AO231" s="138"/>
      <c r="AP231" s="138"/>
      <c r="AQ231" s="138"/>
      <c r="AR231" s="138"/>
      <c r="AS231" s="138"/>
      <c r="AT231" s="138"/>
      <c r="AU231" s="138"/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  <c r="BG231" s="138"/>
      <c r="BH231" s="138"/>
    </row>
    <row r="232" spans="1:60" outlineLevel="1" x14ac:dyDescent="0.3">
      <c r="A232" s="139">
        <v>103</v>
      </c>
      <c r="B232" s="139" t="s">
        <v>427</v>
      </c>
      <c r="C232" s="179" t="s">
        <v>428</v>
      </c>
      <c r="D232" s="145" t="s">
        <v>126</v>
      </c>
      <c r="E232" s="153">
        <v>239.1</v>
      </c>
      <c r="F232" s="157">
        <f>H232+J232</f>
        <v>0</v>
      </c>
      <c r="G232" s="158">
        <f>ROUND(E232*F232,2)</f>
        <v>0</v>
      </c>
      <c r="H232" s="158"/>
      <c r="I232" s="158">
        <f>ROUND(E232*H232,2)</f>
        <v>0</v>
      </c>
      <c r="J232" s="158"/>
      <c r="K232" s="158">
        <f>ROUND(E232*J232,2)</f>
        <v>0</v>
      </c>
      <c r="L232" s="158">
        <v>21</v>
      </c>
      <c r="M232" s="158">
        <f>G232*(1+L232/100)</f>
        <v>0</v>
      </c>
      <c r="N232" s="146">
        <v>1.0000000000000001E-5</v>
      </c>
      <c r="O232" s="146">
        <f>ROUND(E232*N232,5)</f>
        <v>2.3900000000000002E-3</v>
      </c>
      <c r="P232" s="146">
        <v>0</v>
      </c>
      <c r="Q232" s="146">
        <f>ROUND(E232*P232,5)</f>
        <v>0</v>
      </c>
      <c r="R232" s="146"/>
      <c r="S232" s="146"/>
      <c r="T232" s="147">
        <v>9.2999999999999999E-2</v>
      </c>
      <c r="U232" s="146">
        <f>ROUND(E232*T232,2)</f>
        <v>22.24</v>
      </c>
      <c r="V232" s="138"/>
      <c r="W232" s="138"/>
      <c r="X232" s="138"/>
      <c r="Y232" s="138"/>
      <c r="Z232" s="138"/>
      <c r="AA232" s="138"/>
      <c r="AB232" s="138"/>
      <c r="AC232" s="138"/>
      <c r="AD232" s="138"/>
      <c r="AE232" s="138" t="s">
        <v>119</v>
      </c>
      <c r="AF232" s="138"/>
      <c r="AG232" s="138"/>
      <c r="AH232" s="138"/>
      <c r="AI232" s="138"/>
      <c r="AJ232" s="138"/>
      <c r="AK232" s="138"/>
      <c r="AL232" s="138"/>
      <c r="AM232" s="138"/>
      <c r="AN232" s="138"/>
      <c r="AO232" s="138"/>
      <c r="AP232" s="138"/>
      <c r="AQ232" s="138"/>
      <c r="AR232" s="138"/>
      <c r="AS232" s="138"/>
      <c r="AT232" s="138"/>
      <c r="AU232" s="138"/>
      <c r="AV232" s="138"/>
      <c r="AW232" s="138"/>
      <c r="AX232" s="138"/>
      <c r="AY232" s="138"/>
      <c r="AZ232" s="138"/>
      <c r="BA232" s="138"/>
      <c r="BB232" s="138"/>
      <c r="BC232" s="138"/>
      <c r="BD232" s="138"/>
      <c r="BE232" s="138"/>
      <c r="BF232" s="138"/>
      <c r="BG232" s="138"/>
      <c r="BH232" s="138"/>
    </row>
    <row r="233" spans="1:60" outlineLevel="1" x14ac:dyDescent="0.3">
      <c r="A233" s="139"/>
      <c r="B233" s="139"/>
      <c r="C233" s="180" t="s">
        <v>421</v>
      </c>
      <c r="D233" s="148"/>
      <c r="E233" s="154">
        <v>239.1</v>
      </c>
      <c r="F233" s="158"/>
      <c r="G233" s="158"/>
      <c r="H233" s="158"/>
      <c r="I233" s="158"/>
      <c r="J233" s="158"/>
      <c r="K233" s="158"/>
      <c r="L233" s="158"/>
      <c r="M233" s="158"/>
      <c r="N233" s="146"/>
      <c r="O233" s="146"/>
      <c r="P233" s="146"/>
      <c r="Q233" s="146"/>
      <c r="R233" s="146"/>
      <c r="S233" s="146"/>
      <c r="T233" s="147"/>
      <c r="U233" s="146"/>
      <c r="V233" s="138"/>
      <c r="W233" s="138"/>
      <c r="X233" s="138"/>
      <c r="Y233" s="138"/>
      <c r="Z233" s="138"/>
      <c r="AA233" s="138"/>
      <c r="AB233" s="138"/>
      <c r="AC233" s="138"/>
      <c r="AD233" s="138"/>
      <c r="AE233" s="138" t="s">
        <v>131</v>
      </c>
      <c r="AF233" s="138">
        <v>0</v>
      </c>
      <c r="AG233" s="138"/>
      <c r="AH233" s="138"/>
      <c r="AI233" s="138"/>
      <c r="AJ233" s="138"/>
      <c r="AK233" s="138"/>
      <c r="AL233" s="138"/>
      <c r="AM233" s="138"/>
      <c r="AN233" s="138"/>
      <c r="AO233" s="138"/>
      <c r="AP233" s="138"/>
      <c r="AQ233" s="138"/>
      <c r="AR233" s="138"/>
      <c r="AS233" s="138"/>
      <c r="AT233" s="138"/>
      <c r="AU233" s="138"/>
      <c r="AV233" s="138"/>
      <c r="AW233" s="138"/>
      <c r="AX233" s="138"/>
      <c r="AY233" s="138"/>
      <c r="AZ233" s="138"/>
      <c r="BA233" s="138"/>
      <c r="BB233" s="138"/>
      <c r="BC233" s="138"/>
      <c r="BD233" s="138"/>
      <c r="BE233" s="138"/>
      <c r="BF233" s="138"/>
      <c r="BG233" s="138"/>
      <c r="BH233" s="138"/>
    </row>
    <row r="234" spans="1:60" outlineLevel="1" x14ac:dyDescent="0.3">
      <c r="A234" s="139">
        <v>104</v>
      </c>
      <c r="B234" s="139" t="s">
        <v>429</v>
      </c>
      <c r="C234" s="179" t="s">
        <v>430</v>
      </c>
      <c r="D234" s="145" t="s">
        <v>188</v>
      </c>
      <c r="E234" s="153">
        <v>5</v>
      </c>
      <c r="F234" s="157">
        <f t="shared" ref="F234:F254" si="24">H234+J234</f>
        <v>0</v>
      </c>
      <c r="G234" s="158">
        <f t="shared" ref="G234:G254" si="25">ROUND(E234*F234,2)</f>
        <v>0</v>
      </c>
      <c r="H234" s="158"/>
      <c r="I234" s="158">
        <f t="shared" ref="I234:I254" si="26">ROUND(E234*H234,2)</f>
        <v>0</v>
      </c>
      <c r="J234" s="158"/>
      <c r="K234" s="158">
        <f t="shared" ref="K234:K254" si="27">ROUND(E234*J234,2)</f>
        <v>0</v>
      </c>
      <c r="L234" s="158">
        <v>21</v>
      </c>
      <c r="M234" s="158">
        <f t="shared" ref="M234:M254" si="28">G234*(1+L234/100)</f>
        <v>0</v>
      </c>
      <c r="N234" s="146">
        <v>0</v>
      </c>
      <c r="O234" s="146">
        <f t="shared" ref="O234:O254" si="29">ROUND(E234*N234,5)</f>
        <v>0</v>
      </c>
      <c r="P234" s="146">
        <v>0</v>
      </c>
      <c r="Q234" s="146">
        <f t="shared" ref="Q234:Q254" si="30">ROUND(E234*P234,5)</f>
        <v>0</v>
      </c>
      <c r="R234" s="146"/>
      <c r="S234" s="146"/>
      <c r="T234" s="147">
        <v>1.3</v>
      </c>
      <c r="U234" s="146">
        <f t="shared" ref="U234:U254" si="31">ROUND(E234*T234,2)</f>
        <v>6.5</v>
      </c>
      <c r="V234" s="138"/>
      <c r="W234" s="138"/>
      <c r="X234" s="138"/>
      <c r="Y234" s="138"/>
      <c r="Z234" s="138"/>
      <c r="AA234" s="138"/>
      <c r="AB234" s="138"/>
      <c r="AC234" s="138"/>
      <c r="AD234" s="138"/>
      <c r="AE234" s="138" t="s">
        <v>119</v>
      </c>
      <c r="AF234" s="138"/>
      <c r="AG234" s="138"/>
      <c r="AH234" s="138"/>
      <c r="AI234" s="138"/>
      <c r="AJ234" s="138"/>
      <c r="AK234" s="138"/>
      <c r="AL234" s="138"/>
      <c r="AM234" s="138"/>
      <c r="AN234" s="138"/>
      <c r="AO234" s="138"/>
      <c r="AP234" s="138"/>
      <c r="AQ234" s="138"/>
      <c r="AR234" s="138"/>
      <c r="AS234" s="138"/>
      <c r="AT234" s="138"/>
      <c r="AU234" s="138"/>
      <c r="AV234" s="138"/>
      <c r="AW234" s="138"/>
      <c r="AX234" s="138"/>
      <c r="AY234" s="138"/>
      <c r="AZ234" s="138"/>
      <c r="BA234" s="138"/>
      <c r="BB234" s="138"/>
      <c r="BC234" s="138"/>
      <c r="BD234" s="138"/>
      <c r="BE234" s="138"/>
      <c r="BF234" s="138"/>
      <c r="BG234" s="138"/>
      <c r="BH234" s="138"/>
    </row>
    <row r="235" spans="1:60" outlineLevel="1" x14ac:dyDescent="0.3">
      <c r="A235" s="139">
        <v>105</v>
      </c>
      <c r="B235" s="139" t="s">
        <v>431</v>
      </c>
      <c r="C235" s="179" t="s">
        <v>432</v>
      </c>
      <c r="D235" s="145" t="s">
        <v>188</v>
      </c>
      <c r="E235" s="153">
        <v>2</v>
      </c>
      <c r="F235" s="157">
        <f t="shared" si="24"/>
        <v>0</v>
      </c>
      <c r="G235" s="158">
        <f t="shared" si="25"/>
        <v>0</v>
      </c>
      <c r="H235" s="158"/>
      <c r="I235" s="158">
        <f t="shared" si="26"/>
        <v>0</v>
      </c>
      <c r="J235" s="158"/>
      <c r="K235" s="158">
        <f t="shared" si="27"/>
        <v>0</v>
      </c>
      <c r="L235" s="158">
        <v>21</v>
      </c>
      <c r="M235" s="158">
        <f t="shared" si="28"/>
        <v>0</v>
      </c>
      <c r="N235" s="146">
        <v>6.7999999999999996E-3</v>
      </c>
      <c r="O235" s="146">
        <f t="shared" si="29"/>
        <v>1.3599999999999999E-2</v>
      </c>
      <c r="P235" s="146">
        <v>0</v>
      </c>
      <c r="Q235" s="146">
        <f t="shared" si="30"/>
        <v>0</v>
      </c>
      <c r="R235" s="146"/>
      <c r="S235" s="146"/>
      <c r="T235" s="147">
        <v>0</v>
      </c>
      <c r="U235" s="146">
        <f t="shared" si="31"/>
        <v>0</v>
      </c>
      <c r="V235" s="138"/>
      <c r="W235" s="138"/>
      <c r="X235" s="138"/>
      <c r="Y235" s="138"/>
      <c r="Z235" s="138"/>
      <c r="AA235" s="138"/>
      <c r="AB235" s="138"/>
      <c r="AC235" s="138"/>
      <c r="AD235" s="138"/>
      <c r="AE235" s="138" t="s">
        <v>123</v>
      </c>
      <c r="AF235" s="138"/>
      <c r="AG235" s="138"/>
      <c r="AH235" s="138"/>
      <c r="AI235" s="138"/>
      <c r="AJ235" s="138"/>
      <c r="AK235" s="138"/>
      <c r="AL235" s="138"/>
      <c r="AM235" s="138"/>
      <c r="AN235" s="138"/>
      <c r="AO235" s="138"/>
      <c r="AP235" s="138"/>
      <c r="AQ235" s="138"/>
      <c r="AR235" s="138"/>
      <c r="AS235" s="138"/>
      <c r="AT235" s="138"/>
      <c r="AU235" s="138"/>
      <c r="AV235" s="138"/>
      <c r="AW235" s="138"/>
      <c r="AX235" s="138"/>
      <c r="AY235" s="138"/>
      <c r="AZ235" s="138"/>
      <c r="BA235" s="138"/>
      <c r="BB235" s="138"/>
      <c r="BC235" s="138"/>
      <c r="BD235" s="138"/>
      <c r="BE235" s="138"/>
      <c r="BF235" s="138"/>
      <c r="BG235" s="138"/>
      <c r="BH235" s="138"/>
    </row>
    <row r="236" spans="1:60" outlineLevel="1" x14ac:dyDescent="0.3">
      <c r="A236" s="139">
        <v>106</v>
      </c>
      <c r="B236" s="139" t="s">
        <v>433</v>
      </c>
      <c r="C236" s="179" t="s">
        <v>434</v>
      </c>
      <c r="D236" s="145" t="s">
        <v>188</v>
      </c>
      <c r="E236" s="153">
        <v>3</v>
      </c>
      <c r="F236" s="157">
        <f t="shared" si="24"/>
        <v>0</v>
      </c>
      <c r="G236" s="158">
        <f t="shared" si="25"/>
        <v>0</v>
      </c>
      <c r="H236" s="158"/>
      <c r="I236" s="158">
        <f t="shared" si="26"/>
        <v>0</v>
      </c>
      <c r="J236" s="158"/>
      <c r="K236" s="158">
        <f t="shared" si="27"/>
        <v>0</v>
      </c>
      <c r="L236" s="158">
        <v>21</v>
      </c>
      <c r="M236" s="158">
        <f t="shared" si="28"/>
        <v>0</v>
      </c>
      <c r="N236" s="146">
        <v>6.7999999999999996E-3</v>
      </c>
      <c r="O236" s="146">
        <f t="shared" si="29"/>
        <v>2.0400000000000001E-2</v>
      </c>
      <c r="P236" s="146">
        <v>0</v>
      </c>
      <c r="Q236" s="146">
        <f t="shared" si="30"/>
        <v>0</v>
      </c>
      <c r="R236" s="146"/>
      <c r="S236" s="146"/>
      <c r="T236" s="147">
        <v>0</v>
      </c>
      <c r="U236" s="146">
        <f t="shared" si="31"/>
        <v>0</v>
      </c>
      <c r="V236" s="138"/>
      <c r="W236" s="138"/>
      <c r="X236" s="138"/>
      <c r="Y236" s="138"/>
      <c r="Z236" s="138"/>
      <c r="AA236" s="138"/>
      <c r="AB236" s="138"/>
      <c r="AC236" s="138"/>
      <c r="AD236" s="138"/>
      <c r="AE236" s="138" t="s">
        <v>123</v>
      </c>
      <c r="AF236" s="138"/>
      <c r="AG236" s="138"/>
      <c r="AH236" s="138"/>
      <c r="AI236" s="138"/>
      <c r="AJ236" s="138"/>
      <c r="AK236" s="138"/>
      <c r="AL236" s="138"/>
      <c r="AM236" s="138"/>
      <c r="AN236" s="138"/>
      <c r="AO236" s="138"/>
      <c r="AP236" s="138"/>
      <c r="AQ236" s="138"/>
      <c r="AR236" s="138"/>
      <c r="AS236" s="138"/>
      <c r="AT236" s="138"/>
      <c r="AU236" s="138"/>
      <c r="AV236" s="138"/>
      <c r="AW236" s="138"/>
      <c r="AX236" s="138"/>
      <c r="AY236" s="138"/>
      <c r="AZ236" s="138"/>
      <c r="BA236" s="138"/>
      <c r="BB236" s="138"/>
      <c r="BC236" s="138"/>
      <c r="BD236" s="138"/>
      <c r="BE236" s="138"/>
      <c r="BF236" s="138"/>
      <c r="BG236" s="138"/>
      <c r="BH236" s="138"/>
    </row>
    <row r="237" spans="1:60" outlineLevel="1" x14ac:dyDescent="0.3">
      <c r="A237" s="139">
        <v>107</v>
      </c>
      <c r="B237" s="139" t="s">
        <v>435</v>
      </c>
      <c r="C237" s="179" t="s">
        <v>436</v>
      </c>
      <c r="D237" s="145" t="s">
        <v>188</v>
      </c>
      <c r="E237" s="153">
        <v>1</v>
      </c>
      <c r="F237" s="157">
        <f t="shared" si="24"/>
        <v>0</v>
      </c>
      <c r="G237" s="158">
        <f t="shared" si="25"/>
        <v>0</v>
      </c>
      <c r="H237" s="158"/>
      <c r="I237" s="158">
        <f t="shared" si="26"/>
        <v>0</v>
      </c>
      <c r="J237" s="158"/>
      <c r="K237" s="158">
        <f t="shared" si="27"/>
        <v>0</v>
      </c>
      <c r="L237" s="158">
        <v>21</v>
      </c>
      <c r="M237" s="158">
        <f t="shared" si="28"/>
        <v>0</v>
      </c>
      <c r="N237" s="146">
        <v>2.349E-2</v>
      </c>
      <c r="O237" s="146">
        <f t="shared" si="29"/>
        <v>2.349E-2</v>
      </c>
      <c r="P237" s="146">
        <v>0</v>
      </c>
      <c r="Q237" s="146">
        <f t="shared" si="30"/>
        <v>0</v>
      </c>
      <c r="R237" s="146"/>
      <c r="S237" s="146"/>
      <c r="T237" s="147">
        <v>0</v>
      </c>
      <c r="U237" s="146">
        <f t="shared" si="31"/>
        <v>0</v>
      </c>
      <c r="V237" s="138"/>
      <c r="W237" s="138"/>
      <c r="X237" s="138"/>
      <c r="Y237" s="138"/>
      <c r="Z237" s="138"/>
      <c r="AA237" s="138"/>
      <c r="AB237" s="138"/>
      <c r="AC237" s="138"/>
      <c r="AD237" s="138"/>
      <c r="AE237" s="138" t="s">
        <v>123</v>
      </c>
      <c r="AF237" s="138"/>
      <c r="AG237" s="138"/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38"/>
      <c r="BE237" s="138"/>
      <c r="BF237" s="138"/>
      <c r="BG237" s="138"/>
      <c r="BH237" s="138"/>
    </row>
    <row r="238" spans="1:60" outlineLevel="1" x14ac:dyDescent="0.3">
      <c r="A238" s="139">
        <v>108</v>
      </c>
      <c r="B238" s="139" t="s">
        <v>437</v>
      </c>
      <c r="C238" s="179" t="s">
        <v>438</v>
      </c>
      <c r="D238" s="145" t="s">
        <v>188</v>
      </c>
      <c r="E238" s="153">
        <v>1</v>
      </c>
      <c r="F238" s="157">
        <f t="shared" si="24"/>
        <v>0</v>
      </c>
      <c r="G238" s="158">
        <f t="shared" si="25"/>
        <v>0</v>
      </c>
      <c r="H238" s="158"/>
      <c r="I238" s="158">
        <f t="shared" si="26"/>
        <v>0</v>
      </c>
      <c r="J238" s="158"/>
      <c r="K238" s="158">
        <f t="shared" si="27"/>
        <v>0</v>
      </c>
      <c r="L238" s="158">
        <v>21</v>
      </c>
      <c r="M238" s="158">
        <f t="shared" si="28"/>
        <v>0</v>
      </c>
      <c r="N238" s="146">
        <v>1.184E-2</v>
      </c>
      <c r="O238" s="146">
        <f t="shared" si="29"/>
        <v>1.184E-2</v>
      </c>
      <c r="P238" s="146">
        <v>0</v>
      </c>
      <c r="Q238" s="146">
        <f t="shared" si="30"/>
        <v>0</v>
      </c>
      <c r="R238" s="146"/>
      <c r="S238" s="146"/>
      <c r="T238" s="147">
        <v>0</v>
      </c>
      <c r="U238" s="146">
        <f t="shared" si="31"/>
        <v>0</v>
      </c>
      <c r="V238" s="138"/>
      <c r="W238" s="138"/>
      <c r="X238" s="138"/>
      <c r="Y238" s="138"/>
      <c r="Z238" s="138"/>
      <c r="AA238" s="138"/>
      <c r="AB238" s="138"/>
      <c r="AC238" s="138"/>
      <c r="AD238" s="138"/>
      <c r="AE238" s="138" t="s">
        <v>123</v>
      </c>
      <c r="AF238" s="138"/>
      <c r="AG238" s="138"/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38"/>
      <c r="AV238" s="138"/>
      <c r="AW238" s="138"/>
      <c r="AX238" s="138"/>
      <c r="AY238" s="138"/>
      <c r="AZ238" s="138"/>
      <c r="BA238" s="138"/>
      <c r="BB238" s="138"/>
      <c r="BC238" s="138"/>
      <c r="BD238" s="138"/>
      <c r="BE238" s="138"/>
      <c r="BF238" s="138"/>
      <c r="BG238" s="138"/>
      <c r="BH238" s="138"/>
    </row>
    <row r="239" spans="1:60" outlineLevel="1" x14ac:dyDescent="0.3">
      <c r="A239" s="139">
        <v>109</v>
      </c>
      <c r="B239" s="139" t="s">
        <v>439</v>
      </c>
      <c r="C239" s="179" t="s">
        <v>440</v>
      </c>
      <c r="D239" s="145" t="s">
        <v>188</v>
      </c>
      <c r="E239" s="153">
        <v>1</v>
      </c>
      <c r="F239" s="157">
        <f t="shared" si="24"/>
        <v>0</v>
      </c>
      <c r="G239" s="158">
        <f t="shared" si="25"/>
        <v>0</v>
      </c>
      <c r="H239" s="158"/>
      <c r="I239" s="158">
        <f t="shared" si="26"/>
        <v>0</v>
      </c>
      <c r="J239" s="158"/>
      <c r="K239" s="158">
        <f t="shared" si="27"/>
        <v>0</v>
      </c>
      <c r="L239" s="158">
        <v>21</v>
      </c>
      <c r="M239" s="158">
        <f t="shared" si="28"/>
        <v>0</v>
      </c>
      <c r="N239" s="146">
        <v>5.9199999999999999E-3</v>
      </c>
      <c r="O239" s="146">
        <f t="shared" si="29"/>
        <v>5.9199999999999999E-3</v>
      </c>
      <c r="P239" s="146">
        <v>0</v>
      </c>
      <c r="Q239" s="146">
        <f t="shared" si="30"/>
        <v>0</v>
      </c>
      <c r="R239" s="146"/>
      <c r="S239" s="146"/>
      <c r="T239" s="147">
        <v>0</v>
      </c>
      <c r="U239" s="146">
        <f t="shared" si="31"/>
        <v>0</v>
      </c>
      <c r="V239" s="138"/>
      <c r="W239" s="138"/>
      <c r="X239" s="138"/>
      <c r="Y239" s="138"/>
      <c r="Z239" s="138"/>
      <c r="AA239" s="138"/>
      <c r="AB239" s="138"/>
      <c r="AC239" s="138"/>
      <c r="AD239" s="138"/>
      <c r="AE239" s="138" t="s">
        <v>123</v>
      </c>
      <c r="AF239" s="138"/>
      <c r="AG239" s="138"/>
      <c r="AH239" s="138"/>
      <c r="AI239" s="138"/>
      <c r="AJ239" s="138"/>
      <c r="AK239" s="138"/>
      <c r="AL239" s="138"/>
      <c r="AM239" s="138"/>
      <c r="AN239" s="138"/>
      <c r="AO239" s="138"/>
      <c r="AP239" s="138"/>
      <c r="AQ239" s="138"/>
      <c r="AR239" s="138"/>
      <c r="AS239" s="138"/>
      <c r="AT239" s="138"/>
      <c r="AU239" s="138"/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38"/>
      <c r="BH239" s="138"/>
    </row>
    <row r="240" spans="1:60" outlineLevel="1" x14ac:dyDescent="0.3">
      <c r="A240" s="139">
        <v>110</v>
      </c>
      <c r="B240" s="139" t="s">
        <v>441</v>
      </c>
      <c r="C240" s="179" t="s">
        <v>442</v>
      </c>
      <c r="D240" s="145" t="s">
        <v>188</v>
      </c>
      <c r="E240" s="153">
        <v>5</v>
      </c>
      <c r="F240" s="157">
        <f t="shared" si="24"/>
        <v>0</v>
      </c>
      <c r="G240" s="158">
        <f t="shared" si="25"/>
        <v>0</v>
      </c>
      <c r="H240" s="158"/>
      <c r="I240" s="158">
        <f t="shared" si="26"/>
        <v>0</v>
      </c>
      <c r="J240" s="158"/>
      <c r="K240" s="158">
        <f t="shared" si="27"/>
        <v>0</v>
      </c>
      <c r="L240" s="158">
        <v>21</v>
      </c>
      <c r="M240" s="158">
        <f t="shared" si="28"/>
        <v>0</v>
      </c>
      <c r="N240" s="146">
        <v>1.175E-2</v>
      </c>
      <c r="O240" s="146">
        <f t="shared" si="29"/>
        <v>5.8749999999999997E-2</v>
      </c>
      <c r="P240" s="146">
        <v>0</v>
      </c>
      <c r="Q240" s="146">
        <f t="shared" si="30"/>
        <v>0</v>
      </c>
      <c r="R240" s="146"/>
      <c r="S240" s="146"/>
      <c r="T240" s="147">
        <v>0</v>
      </c>
      <c r="U240" s="146">
        <f t="shared" si="31"/>
        <v>0</v>
      </c>
      <c r="V240" s="138"/>
      <c r="W240" s="138"/>
      <c r="X240" s="138"/>
      <c r="Y240" s="138"/>
      <c r="Z240" s="138"/>
      <c r="AA240" s="138"/>
      <c r="AB240" s="138"/>
      <c r="AC240" s="138"/>
      <c r="AD240" s="138"/>
      <c r="AE240" s="138" t="s">
        <v>123</v>
      </c>
      <c r="AF240" s="138"/>
      <c r="AG240" s="138"/>
      <c r="AH240" s="138"/>
      <c r="AI240" s="138"/>
      <c r="AJ240" s="138"/>
      <c r="AK240" s="138"/>
      <c r="AL240" s="138"/>
      <c r="AM240" s="138"/>
      <c r="AN240" s="138"/>
      <c r="AO240" s="138"/>
      <c r="AP240" s="138"/>
      <c r="AQ240" s="138"/>
      <c r="AR240" s="138"/>
      <c r="AS240" s="138"/>
      <c r="AT240" s="138"/>
      <c r="AU240" s="138"/>
      <c r="AV240" s="138"/>
      <c r="AW240" s="138"/>
      <c r="AX240" s="138"/>
      <c r="AY240" s="138"/>
      <c r="AZ240" s="138"/>
      <c r="BA240" s="138"/>
      <c r="BB240" s="138"/>
      <c r="BC240" s="138"/>
      <c r="BD240" s="138"/>
      <c r="BE240" s="138"/>
      <c r="BF240" s="138"/>
      <c r="BG240" s="138"/>
      <c r="BH240" s="138"/>
    </row>
    <row r="241" spans="1:60" outlineLevel="1" x14ac:dyDescent="0.3">
      <c r="A241" s="139">
        <v>111</v>
      </c>
      <c r="B241" s="139" t="s">
        <v>443</v>
      </c>
      <c r="C241" s="179" t="s">
        <v>444</v>
      </c>
      <c r="D241" s="145" t="s">
        <v>188</v>
      </c>
      <c r="E241" s="153">
        <v>2</v>
      </c>
      <c r="F241" s="157">
        <f t="shared" si="24"/>
        <v>0</v>
      </c>
      <c r="G241" s="158">
        <f t="shared" si="25"/>
        <v>0</v>
      </c>
      <c r="H241" s="158"/>
      <c r="I241" s="158">
        <f t="shared" si="26"/>
        <v>0</v>
      </c>
      <c r="J241" s="158"/>
      <c r="K241" s="158">
        <f t="shared" si="27"/>
        <v>0</v>
      </c>
      <c r="L241" s="158">
        <v>21</v>
      </c>
      <c r="M241" s="158">
        <f t="shared" si="28"/>
        <v>0</v>
      </c>
      <c r="N241" s="146">
        <v>0.14369999999999999</v>
      </c>
      <c r="O241" s="146">
        <f t="shared" si="29"/>
        <v>0.28739999999999999</v>
      </c>
      <c r="P241" s="146">
        <v>0</v>
      </c>
      <c r="Q241" s="146">
        <f t="shared" si="30"/>
        <v>0</v>
      </c>
      <c r="R241" s="146"/>
      <c r="S241" s="146"/>
      <c r="T241" s="147">
        <v>5.024</v>
      </c>
      <c r="U241" s="146">
        <f t="shared" si="31"/>
        <v>10.050000000000001</v>
      </c>
      <c r="V241" s="138"/>
      <c r="W241" s="138"/>
      <c r="X241" s="138"/>
      <c r="Y241" s="138"/>
      <c r="Z241" s="138"/>
      <c r="AA241" s="138"/>
      <c r="AB241" s="138"/>
      <c r="AC241" s="138"/>
      <c r="AD241" s="138"/>
      <c r="AE241" s="138" t="s">
        <v>119</v>
      </c>
      <c r="AF241" s="138"/>
      <c r="AG241" s="138"/>
      <c r="AH241" s="138"/>
      <c r="AI241" s="138"/>
      <c r="AJ241" s="138"/>
      <c r="AK241" s="138"/>
      <c r="AL241" s="138"/>
      <c r="AM241" s="138"/>
      <c r="AN241" s="138"/>
      <c r="AO241" s="138"/>
      <c r="AP241" s="138"/>
      <c r="AQ241" s="138"/>
      <c r="AR241" s="138"/>
      <c r="AS241" s="138"/>
      <c r="AT241" s="138"/>
      <c r="AU241" s="138"/>
      <c r="AV241" s="138"/>
      <c r="AW241" s="138"/>
      <c r="AX241" s="138"/>
      <c r="AY241" s="138"/>
      <c r="AZ241" s="138"/>
      <c r="BA241" s="138"/>
      <c r="BB241" s="138"/>
      <c r="BC241" s="138"/>
      <c r="BD241" s="138"/>
      <c r="BE241" s="138"/>
      <c r="BF241" s="138"/>
      <c r="BG241" s="138"/>
      <c r="BH241" s="138"/>
    </row>
    <row r="242" spans="1:60" ht="20.6" outlineLevel="1" x14ac:dyDescent="0.3">
      <c r="A242" s="139">
        <v>112</v>
      </c>
      <c r="B242" s="139" t="s">
        <v>445</v>
      </c>
      <c r="C242" s="179" t="s">
        <v>446</v>
      </c>
      <c r="D242" s="145" t="s">
        <v>188</v>
      </c>
      <c r="E242" s="153">
        <v>2</v>
      </c>
      <c r="F242" s="157">
        <f t="shared" si="24"/>
        <v>0</v>
      </c>
      <c r="G242" s="158">
        <f t="shared" si="25"/>
        <v>0</v>
      </c>
      <c r="H242" s="158"/>
      <c r="I242" s="158">
        <f t="shared" si="26"/>
        <v>0</v>
      </c>
      <c r="J242" s="158"/>
      <c r="K242" s="158">
        <f t="shared" si="27"/>
        <v>0</v>
      </c>
      <c r="L242" s="158">
        <v>21</v>
      </c>
      <c r="M242" s="158">
        <f t="shared" si="28"/>
        <v>0</v>
      </c>
      <c r="N242" s="146">
        <v>7.0000000000000007E-2</v>
      </c>
      <c r="O242" s="146">
        <f t="shared" si="29"/>
        <v>0.14000000000000001</v>
      </c>
      <c r="P242" s="146">
        <v>0</v>
      </c>
      <c r="Q242" s="146">
        <f t="shared" si="30"/>
        <v>0</v>
      </c>
      <c r="R242" s="146"/>
      <c r="S242" s="146"/>
      <c r="T242" s="147">
        <v>0</v>
      </c>
      <c r="U242" s="146">
        <f t="shared" si="31"/>
        <v>0</v>
      </c>
      <c r="V242" s="138"/>
      <c r="W242" s="138"/>
      <c r="X242" s="138"/>
      <c r="Y242" s="138"/>
      <c r="Z242" s="138"/>
      <c r="AA242" s="138"/>
      <c r="AB242" s="138"/>
      <c r="AC242" s="138"/>
      <c r="AD242" s="138"/>
      <c r="AE242" s="138" t="s">
        <v>123</v>
      </c>
      <c r="AF242" s="138"/>
      <c r="AG242" s="138"/>
      <c r="AH242" s="138"/>
      <c r="AI242" s="138"/>
      <c r="AJ242" s="138"/>
      <c r="AK242" s="138"/>
      <c r="AL242" s="138"/>
      <c r="AM242" s="138"/>
      <c r="AN242" s="138"/>
      <c r="AO242" s="138"/>
      <c r="AP242" s="138"/>
      <c r="AQ242" s="138"/>
      <c r="AR242" s="138"/>
      <c r="AS242" s="138"/>
      <c r="AT242" s="138"/>
      <c r="AU242" s="138"/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38"/>
      <c r="BH242" s="138"/>
    </row>
    <row r="243" spans="1:60" ht="20.6" outlineLevel="1" x14ac:dyDescent="0.3">
      <c r="A243" s="139">
        <v>113</v>
      </c>
      <c r="B243" s="139" t="s">
        <v>447</v>
      </c>
      <c r="C243" s="179" t="s">
        <v>448</v>
      </c>
      <c r="D243" s="145" t="s">
        <v>188</v>
      </c>
      <c r="E243" s="153">
        <v>2</v>
      </c>
      <c r="F243" s="157">
        <f t="shared" si="24"/>
        <v>0</v>
      </c>
      <c r="G243" s="158">
        <f t="shared" si="25"/>
        <v>0</v>
      </c>
      <c r="H243" s="158"/>
      <c r="I243" s="158">
        <f t="shared" si="26"/>
        <v>0</v>
      </c>
      <c r="J243" s="158"/>
      <c r="K243" s="158">
        <f t="shared" si="27"/>
        <v>0</v>
      </c>
      <c r="L243" s="158">
        <v>21</v>
      </c>
      <c r="M243" s="158">
        <f t="shared" si="28"/>
        <v>0</v>
      </c>
      <c r="N243" s="146">
        <v>7.5999999999999998E-2</v>
      </c>
      <c r="O243" s="146">
        <f t="shared" si="29"/>
        <v>0.152</v>
      </c>
      <c r="P243" s="146">
        <v>0</v>
      </c>
      <c r="Q243" s="146">
        <f t="shared" si="30"/>
        <v>0</v>
      </c>
      <c r="R243" s="146"/>
      <c r="S243" s="146"/>
      <c r="T243" s="147">
        <v>0</v>
      </c>
      <c r="U243" s="146">
        <f t="shared" si="31"/>
        <v>0</v>
      </c>
      <c r="V243" s="138"/>
      <c r="W243" s="138"/>
      <c r="X243" s="138"/>
      <c r="Y243" s="138"/>
      <c r="Z243" s="138"/>
      <c r="AA243" s="138"/>
      <c r="AB243" s="138"/>
      <c r="AC243" s="138"/>
      <c r="AD243" s="138"/>
      <c r="AE243" s="138" t="s">
        <v>123</v>
      </c>
      <c r="AF243" s="138"/>
      <c r="AG243" s="138"/>
      <c r="AH243" s="138"/>
      <c r="AI243" s="138"/>
      <c r="AJ243" s="138"/>
      <c r="AK243" s="138"/>
      <c r="AL243" s="138"/>
      <c r="AM243" s="138"/>
      <c r="AN243" s="138"/>
      <c r="AO243" s="138"/>
      <c r="AP243" s="138"/>
      <c r="AQ243" s="138"/>
      <c r="AR243" s="138"/>
      <c r="AS243" s="138"/>
      <c r="AT243" s="138"/>
      <c r="AU243" s="138"/>
      <c r="AV243" s="138"/>
      <c r="AW243" s="138"/>
      <c r="AX243" s="138"/>
      <c r="AY243" s="138"/>
      <c r="AZ243" s="138"/>
      <c r="BA243" s="138"/>
      <c r="BB243" s="138"/>
      <c r="BC243" s="138"/>
      <c r="BD243" s="138"/>
      <c r="BE243" s="138"/>
      <c r="BF243" s="138"/>
      <c r="BG243" s="138"/>
      <c r="BH243" s="138"/>
    </row>
    <row r="244" spans="1:60" outlineLevel="1" x14ac:dyDescent="0.3">
      <c r="A244" s="139">
        <v>114</v>
      </c>
      <c r="B244" s="139" t="s">
        <v>449</v>
      </c>
      <c r="C244" s="179" t="s">
        <v>450</v>
      </c>
      <c r="D244" s="145" t="s">
        <v>188</v>
      </c>
      <c r="E244" s="153">
        <v>2</v>
      </c>
      <c r="F244" s="157">
        <f t="shared" si="24"/>
        <v>0</v>
      </c>
      <c r="G244" s="158">
        <f t="shared" si="25"/>
        <v>0</v>
      </c>
      <c r="H244" s="158"/>
      <c r="I244" s="158">
        <f t="shared" si="26"/>
        <v>0</v>
      </c>
      <c r="J244" s="158"/>
      <c r="K244" s="158">
        <f t="shared" si="27"/>
        <v>0</v>
      </c>
      <c r="L244" s="158">
        <v>21</v>
      </c>
      <c r="M244" s="158">
        <f t="shared" si="28"/>
        <v>0</v>
      </c>
      <c r="N244" s="146">
        <v>8.9999999999999993E-3</v>
      </c>
      <c r="O244" s="146">
        <f t="shared" si="29"/>
        <v>1.7999999999999999E-2</v>
      </c>
      <c r="P244" s="146">
        <v>0</v>
      </c>
      <c r="Q244" s="146">
        <f t="shared" si="30"/>
        <v>0</v>
      </c>
      <c r="R244" s="146"/>
      <c r="S244" s="146"/>
      <c r="T244" s="147">
        <v>0</v>
      </c>
      <c r="U244" s="146">
        <f t="shared" si="31"/>
        <v>0</v>
      </c>
      <c r="V244" s="138"/>
      <c r="W244" s="138"/>
      <c r="X244" s="138"/>
      <c r="Y244" s="138"/>
      <c r="Z244" s="138"/>
      <c r="AA244" s="138"/>
      <c r="AB244" s="138"/>
      <c r="AC244" s="138"/>
      <c r="AD244" s="138"/>
      <c r="AE244" s="138" t="s">
        <v>123</v>
      </c>
      <c r="AF244" s="138"/>
      <c r="AG244" s="138"/>
      <c r="AH244" s="138"/>
      <c r="AI244" s="138"/>
      <c r="AJ244" s="138"/>
      <c r="AK244" s="138"/>
      <c r="AL244" s="138"/>
      <c r="AM244" s="138"/>
      <c r="AN244" s="138"/>
      <c r="AO244" s="138"/>
      <c r="AP244" s="138"/>
      <c r="AQ244" s="138"/>
      <c r="AR244" s="138"/>
      <c r="AS244" s="138"/>
      <c r="AT244" s="138"/>
      <c r="AU244" s="138"/>
      <c r="AV244" s="138"/>
      <c r="AW244" s="138"/>
      <c r="AX244" s="138"/>
      <c r="AY244" s="138"/>
      <c r="AZ244" s="138"/>
      <c r="BA244" s="138"/>
      <c r="BB244" s="138"/>
      <c r="BC244" s="138"/>
      <c r="BD244" s="138"/>
      <c r="BE244" s="138"/>
      <c r="BF244" s="138"/>
      <c r="BG244" s="138"/>
      <c r="BH244" s="138"/>
    </row>
    <row r="245" spans="1:60" ht="20.6" outlineLevel="1" x14ac:dyDescent="0.3">
      <c r="A245" s="139">
        <v>115</v>
      </c>
      <c r="B245" s="139" t="s">
        <v>451</v>
      </c>
      <c r="C245" s="179" t="s">
        <v>452</v>
      </c>
      <c r="D245" s="145" t="s">
        <v>188</v>
      </c>
      <c r="E245" s="153">
        <v>2</v>
      </c>
      <c r="F245" s="157">
        <f t="shared" si="24"/>
        <v>0</v>
      </c>
      <c r="G245" s="158">
        <f t="shared" si="25"/>
        <v>0</v>
      </c>
      <c r="H245" s="158"/>
      <c r="I245" s="158">
        <f t="shared" si="26"/>
        <v>0</v>
      </c>
      <c r="J245" s="158"/>
      <c r="K245" s="158">
        <f t="shared" si="27"/>
        <v>0</v>
      </c>
      <c r="L245" s="158">
        <v>21</v>
      </c>
      <c r="M245" s="158">
        <f t="shared" si="28"/>
        <v>0</v>
      </c>
      <c r="N245" s="146">
        <v>0.17</v>
      </c>
      <c r="O245" s="146">
        <f t="shared" si="29"/>
        <v>0.34</v>
      </c>
      <c r="P245" s="146">
        <v>0</v>
      </c>
      <c r="Q245" s="146">
        <f t="shared" si="30"/>
        <v>0</v>
      </c>
      <c r="R245" s="146"/>
      <c r="S245" s="146"/>
      <c r="T245" s="147">
        <v>0</v>
      </c>
      <c r="U245" s="146">
        <f t="shared" si="31"/>
        <v>0</v>
      </c>
      <c r="V245" s="138"/>
      <c r="W245" s="138"/>
      <c r="X245" s="138"/>
      <c r="Y245" s="138"/>
      <c r="Z245" s="138"/>
      <c r="AA245" s="138"/>
      <c r="AB245" s="138"/>
      <c r="AC245" s="138"/>
      <c r="AD245" s="138"/>
      <c r="AE245" s="138" t="s">
        <v>123</v>
      </c>
      <c r="AF245" s="138"/>
      <c r="AG245" s="138"/>
      <c r="AH245" s="138"/>
      <c r="AI245" s="138"/>
      <c r="AJ245" s="138"/>
      <c r="AK245" s="138"/>
      <c r="AL245" s="138"/>
      <c r="AM245" s="138"/>
      <c r="AN245" s="138"/>
      <c r="AO245" s="138"/>
      <c r="AP245" s="138"/>
      <c r="AQ245" s="138"/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/>
      <c r="BD245" s="138"/>
      <c r="BE245" s="138"/>
      <c r="BF245" s="138"/>
      <c r="BG245" s="138"/>
      <c r="BH245" s="138"/>
    </row>
    <row r="246" spans="1:60" ht="20.6" outlineLevel="1" x14ac:dyDescent="0.3">
      <c r="A246" s="139">
        <v>116</v>
      </c>
      <c r="B246" s="139" t="s">
        <v>453</v>
      </c>
      <c r="C246" s="179" t="s">
        <v>454</v>
      </c>
      <c r="D246" s="145" t="s">
        <v>188</v>
      </c>
      <c r="E246" s="153">
        <v>2</v>
      </c>
      <c r="F246" s="157">
        <f t="shared" si="24"/>
        <v>0</v>
      </c>
      <c r="G246" s="158">
        <f t="shared" si="25"/>
        <v>0</v>
      </c>
      <c r="H246" s="158"/>
      <c r="I246" s="158">
        <f t="shared" si="26"/>
        <v>0</v>
      </c>
      <c r="J246" s="158"/>
      <c r="K246" s="158">
        <f t="shared" si="27"/>
        <v>0</v>
      </c>
      <c r="L246" s="158">
        <v>21</v>
      </c>
      <c r="M246" s="158">
        <f t="shared" si="28"/>
        <v>0</v>
      </c>
      <c r="N246" s="146">
        <v>0.1</v>
      </c>
      <c r="O246" s="146">
        <f t="shared" si="29"/>
        <v>0.2</v>
      </c>
      <c r="P246" s="146">
        <v>0</v>
      </c>
      <c r="Q246" s="146">
        <f t="shared" si="30"/>
        <v>0</v>
      </c>
      <c r="R246" s="146"/>
      <c r="S246" s="146"/>
      <c r="T246" s="147">
        <v>0</v>
      </c>
      <c r="U246" s="146">
        <f t="shared" si="31"/>
        <v>0</v>
      </c>
      <c r="V246" s="138"/>
      <c r="W246" s="138"/>
      <c r="X246" s="138"/>
      <c r="Y246" s="138"/>
      <c r="Z246" s="138"/>
      <c r="AA246" s="138"/>
      <c r="AB246" s="138"/>
      <c r="AC246" s="138"/>
      <c r="AD246" s="138"/>
      <c r="AE246" s="138" t="s">
        <v>123</v>
      </c>
      <c r="AF246" s="138"/>
      <c r="AG246" s="138"/>
      <c r="AH246" s="138"/>
      <c r="AI246" s="138"/>
      <c r="AJ246" s="138"/>
      <c r="AK246" s="138"/>
      <c r="AL246" s="138"/>
      <c r="AM246" s="138"/>
      <c r="AN246" s="138"/>
      <c r="AO246" s="138"/>
      <c r="AP246" s="138"/>
      <c r="AQ246" s="138"/>
      <c r="AR246" s="138"/>
      <c r="AS246" s="138"/>
      <c r="AT246" s="138"/>
      <c r="AU246" s="138"/>
      <c r="AV246" s="138"/>
      <c r="AW246" s="138"/>
      <c r="AX246" s="138"/>
      <c r="AY246" s="138"/>
      <c r="AZ246" s="138"/>
      <c r="BA246" s="138"/>
      <c r="BB246" s="138"/>
      <c r="BC246" s="138"/>
      <c r="BD246" s="138"/>
      <c r="BE246" s="138"/>
      <c r="BF246" s="138"/>
      <c r="BG246" s="138"/>
      <c r="BH246" s="138"/>
    </row>
    <row r="247" spans="1:60" outlineLevel="1" x14ac:dyDescent="0.3">
      <c r="A247" s="139">
        <v>117</v>
      </c>
      <c r="B247" s="139" t="s">
        <v>455</v>
      </c>
      <c r="C247" s="179" t="s">
        <v>456</v>
      </c>
      <c r="D247" s="145" t="s">
        <v>188</v>
      </c>
      <c r="E247" s="153">
        <v>5</v>
      </c>
      <c r="F247" s="157">
        <f t="shared" si="24"/>
        <v>0</v>
      </c>
      <c r="G247" s="158">
        <f t="shared" si="25"/>
        <v>0</v>
      </c>
      <c r="H247" s="158"/>
      <c r="I247" s="158">
        <f t="shared" si="26"/>
        <v>0</v>
      </c>
      <c r="J247" s="158"/>
      <c r="K247" s="158">
        <f t="shared" si="27"/>
        <v>0</v>
      </c>
      <c r="L247" s="158">
        <v>21</v>
      </c>
      <c r="M247" s="158">
        <f t="shared" si="28"/>
        <v>0</v>
      </c>
      <c r="N247" s="146">
        <v>7.0200000000000002E-3</v>
      </c>
      <c r="O247" s="146">
        <f t="shared" si="29"/>
        <v>3.5099999999999999E-2</v>
      </c>
      <c r="P247" s="146">
        <v>0</v>
      </c>
      <c r="Q247" s="146">
        <f t="shared" si="30"/>
        <v>0</v>
      </c>
      <c r="R247" s="146"/>
      <c r="S247" s="146"/>
      <c r="T247" s="147">
        <v>1.694</v>
      </c>
      <c r="U247" s="146">
        <f t="shared" si="31"/>
        <v>8.4700000000000006</v>
      </c>
      <c r="V247" s="138"/>
      <c r="W247" s="138"/>
      <c r="X247" s="138"/>
      <c r="Y247" s="138"/>
      <c r="Z247" s="138"/>
      <c r="AA247" s="138"/>
      <c r="AB247" s="138"/>
      <c r="AC247" s="138"/>
      <c r="AD247" s="138"/>
      <c r="AE247" s="138" t="s">
        <v>119</v>
      </c>
      <c r="AF247" s="138"/>
      <c r="AG247" s="138"/>
      <c r="AH247" s="138"/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8"/>
      <c r="BD247" s="138"/>
      <c r="BE247" s="138"/>
      <c r="BF247" s="138"/>
      <c r="BG247" s="138"/>
      <c r="BH247" s="138"/>
    </row>
    <row r="248" spans="1:60" ht="20.6" outlineLevel="1" x14ac:dyDescent="0.3">
      <c r="A248" s="139">
        <v>118</v>
      </c>
      <c r="B248" s="139" t="s">
        <v>457</v>
      </c>
      <c r="C248" s="179" t="s">
        <v>458</v>
      </c>
      <c r="D248" s="145" t="s">
        <v>188</v>
      </c>
      <c r="E248" s="153">
        <v>5</v>
      </c>
      <c r="F248" s="157">
        <f t="shared" si="24"/>
        <v>0</v>
      </c>
      <c r="G248" s="158">
        <f t="shared" si="25"/>
        <v>0</v>
      </c>
      <c r="H248" s="158"/>
      <c r="I248" s="158">
        <f t="shared" si="26"/>
        <v>0</v>
      </c>
      <c r="J248" s="158"/>
      <c r="K248" s="158">
        <f t="shared" si="27"/>
        <v>0</v>
      </c>
      <c r="L248" s="158">
        <v>21</v>
      </c>
      <c r="M248" s="158">
        <f t="shared" si="28"/>
        <v>0</v>
      </c>
      <c r="N248" s="146">
        <v>0.158</v>
      </c>
      <c r="O248" s="146">
        <f t="shared" si="29"/>
        <v>0.79</v>
      </c>
      <c r="P248" s="146">
        <v>0</v>
      </c>
      <c r="Q248" s="146">
        <f t="shared" si="30"/>
        <v>0</v>
      </c>
      <c r="R248" s="146"/>
      <c r="S248" s="146"/>
      <c r="T248" s="147">
        <v>0</v>
      </c>
      <c r="U248" s="146">
        <f t="shared" si="31"/>
        <v>0</v>
      </c>
      <c r="V248" s="138"/>
      <c r="W248" s="138"/>
      <c r="X248" s="138"/>
      <c r="Y248" s="138"/>
      <c r="Z248" s="138"/>
      <c r="AA248" s="138"/>
      <c r="AB248" s="138"/>
      <c r="AC248" s="138"/>
      <c r="AD248" s="138"/>
      <c r="AE248" s="138" t="s">
        <v>123</v>
      </c>
      <c r="AF248" s="138"/>
      <c r="AG248" s="138"/>
      <c r="AH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38"/>
      <c r="BB248" s="138"/>
      <c r="BC248" s="138"/>
      <c r="BD248" s="138"/>
      <c r="BE248" s="138"/>
      <c r="BF248" s="138"/>
      <c r="BG248" s="138"/>
      <c r="BH248" s="138"/>
    </row>
    <row r="249" spans="1:60" outlineLevel="1" x14ac:dyDescent="0.3">
      <c r="A249" s="139">
        <v>119</v>
      </c>
      <c r="B249" s="139" t="s">
        <v>459</v>
      </c>
      <c r="C249" s="179" t="s">
        <v>460</v>
      </c>
      <c r="D249" s="145" t="s">
        <v>188</v>
      </c>
      <c r="E249" s="153">
        <v>5</v>
      </c>
      <c r="F249" s="157">
        <f t="shared" si="24"/>
        <v>0</v>
      </c>
      <c r="G249" s="158">
        <f t="shared" si="25"/>
        <v>0</v>
      </c>
      <c r="H249" s="158"/>
      <c r="I249" s="158">
        <f t="shared" si="26"/>
        <v>0</v>
      </c>
      <c r="J249" s="158"/>
      <c r="K249" s="158">
        <f t="shared" si="27"/>
        <v>0</v>
      </c>
      <c r="L249" s="158">
        <v>21</v>
      </c>
      <c r="M249" s="158">
        <f t="shared" si="28"/>
        <v>0</v>
      </c>
      <c r="N249" s="146">
        <v>4.6800000000000001E-3</v>
      </c>
      <c r="O249" s="146">
        <f t="shared" si="29"/>
        <v>2.3400000000000001E-2</v>
      </c>
      <c r="P249" s="146">
        <v>0</v>
      </c>
      <c r="Q249" s="146">
        <f t="shared" si="30"/>
        <v>0</v>
      </c>
      <c r="R249" s="146"/>
      <c r="S249" s="146"/>
      <c r="T249" s="147">
        <v>0.68</v>
      </c>
      <c r="U249" s="146">
        <f t="shared" si="31"/>
        <v>3.4</v>
      </c>
      <c r="V249" s="138"/>
      <c r="W249" s="138"/>
      <c r="X249" s="138"/>
      <c r="Y249" s="138"/>
      <c r="Z249" s="138"/>
      <c r="AA249" s="138"/>
      <c r="AB249" s="138"/>
      <c r="AC249" s="138"/>
      <c r="AD249" s="138"/>
      <c r="AE249" s="138" t="s">
        <v>119</v>
      </c>
      <c r="AF249" s="138"/>
      <c r="AG249" s="138"/>
      <c r="AH249" s="138"/>
      <c r="AI249" s="138"/>
      <c r="AJ249" s="138"/>
      <c r="AK249" s="138"/>
      <c r="AL249" s="138"/>
      <c r="AM249" s="138"/>
      <c r="AN249" s="138"/>
      <c r="AO249" s="138"/>
      <c r="AP249" s="138"/>
      <c r="AQ249" s="138"/>
      <c r="AR249" s="138"/>
      <c r="AS249" s="138"/>
      <c r="AT249" s="138"/>
      <c r="AU249" s="138"/>
      <c r="AV249" s="138"/>
      <c r="AW249" s="138"/>
      <c r="AX249" s="138"/>
      <c r="AY249" s="138"/>
      <c r="AZ249" s="138"/>
      <c r="BA249" s="138"/>
      <c r="BB249" s="138"/>
      <c r="BC249" s="138"/>
      <c r="BD249" s="138"/>
      <c r="BE249" s="138"/>
      <c r="BF249" s="138"/>
      <c r="BG249" s="138"/>
      <c r="BH249" s="138"/>
    </row>
    <row r="250" spans="1:60" outlineLevel="1" x14ac:dyDescent="0.3">
      <c r="A250" s="139">
        <v>120</v>
      </c>
      <c r="B250" s="139" t="s">
        <v>461</v>
      </c>
      <c r="C250" s="179" t="s">
        <v>462</v>
      </c>
      <c r="D250" s="145" t="s">
        <v>188</v>
      </c>
      <c r="E250" s="153">
        <v>5</v>
      </c>
      <c r="F250" s="157">
        <f t="shared" si="24"/>
        <v>0</v>
      </c>
      <c r="G250" s="158">
        <f t="shared" si="25"/>
        <v>0</v>
      </c>
      <c r="H250" s="158"/>
      <c r="I250" s="158">
        <f t="shared" si="26"/>
        <v>0</v>
      </c>
      <c r="J250" s="158"/>
      <c r="K250" s="158">
        <f t="shared" si="27"/>
        <v>0</v>
      </c>
      <c r="L250" s="158">
        <v>21</v>
      </c>
      <c r="M250" s="158">
        <f t="shared" si="28"/>
        <v>0</v>
      </c>
      <c r="N250" s="146">
        <v>1.1000000000000001E-3</v>
      </c>
      <c r="O250" s="146">
        <f t="shared" si="29"/>
        <v>5.4999999999999997E-3</v>
      </c>
      <c r="P250" s="146">
        <v>0</v>
      </c>
      <c r="Q250" s="146">
        <f t="shared" si="30"/>
        <v>0</v>
      </c>
      <c r="R250" s="146"/>
      <c r="S250" s="146"/>
      <c r="T250" s="147">
        <v>0</v>
      </c>
      <c r="U250" s="146">
        <f t="shared" si="31"/>
        <v>0</v>
      </c>
      <c r="V250" s="138"/>
      <c r="W250" s="138"/>
      <c r="X250" s="138"/>
      <c r="Y250" s="138"/>
      <c r="Z250" s="138"/>
      <c r="AA250" s="138"/>
      <c r="AB250" s="138"/>
      <c r="AC250" s="138"/>
      <c r="AD250" s="138"/>
      <c r="AE250" s="138" t="s">
        <v>123</v>
      </c>
      <c r="AF250" s="138"/>
      <c r="AG250" s="138"/>
      <c r="AH250" s="138"/>
      <c r="AI250" s="138"/>
      <c r="AJ250" s="138"/>
      <c r="AK250" s="138"/>
      <c r="AL250" s="138"/>
      <c r="AM250" s="138"/>
      <c r="AN250" s="138"/>
      <c r="AO250" s="138"/>
      <c r="AP250" s="138"/>
      <c r="AQ250" s="138"/>
      <c r="AR250" s="138"/>
      <c r="AS250" s="138"/>
      <c r="AT250" s="138"/>
      <c r="AU250" s="138"/>
      <c r="AV250" s="138"/>
      <c r="AW250" s="138"/>
      <c r="AX250" s="138"/>
      <c r="AY250" s="138"/>
      <c r="AZ250" s="138"/>
      <c r="BA250" s="138"/>
      <c r="BB250" s="138"/>
      <c r="BC250" s="138"/>
      <c r="BD250" s="138"/>
      <c r="BE250" s="138"/>
      <c r="BF250" s="138"/>
      <c r="BG250" s="138"/>
      <c r="BH250" s="138"/>
    </row>
    <row r="251" spans="1:60" outlineLevel="1" x14ac:dyDescent="0.3">
      <c r="A251" s="139">
        <v>121</v>
      </c>
      <c r="B251" s="139" t="s">
        <v>463</v>
      </c>
      <c r="C251" s="179" t="s">
        <v>464</v>
      </c>
      <c r="D251" s="145" t="s">
        <v>188</v>
      </c>
      <c r="E251" s="153">
        <v>2</v>
      </c>
      <c r="F251" s="157">
        <f t="shared" si="24"/>
        <v>0</v>
      </c>
      <c r="G251" s="158">
        <f t="shared" si="25"/>
        <v>0</v>
      </c>
      <c r="H251" s="158"/>
      <c r="I251" s="158">
        <f t="shared" si="26"/>
        <v>0</v>
      </c>
      <c r="J251" s="158"/>
      <c r="K251" s="158">
        <f t="shared" si="27"/>
        <v>0</v>
      </c>
      <c r="L251" s="158">
        <v>21</v>
      </c>
      <c r="M251" s="158">
        <f t="shared" si="28"/>
        <v>0</v>
      </c>
      <c r="N251" s="146">
        <v>9.3600000000000003E-3</v>
      </c>
      <c r="O251" s="146">
        <f t="shared" si="29"/>
        <v>1.8720000000000001E-2</v>
      </c>
      <c r="P251" s="146">
        <v>0</v>
      </c>
      <c r="Q251" s="146">
        <f t="shared" si="30"/>
        <v>0</v>
      </c>
      <c r="R251" s="146"/>
      <c r="S251" s="146"/>
      <c r="T251" s="147">
        <v>1.3140000000000001</v>
      </c>
      <c r="U251" s="146">
        <f t="shared" si="31"/>
        <v>2.63</v>
      </c>
      <c r="V251" s="138"/>
      <c r="W251" s="138"/>
      <c r="X251" s="138"/>
      <c r="Y251" s="138"/>
      <c r="Z251" s="138"/>
      <c r="AA251" s="138"/>
      <c r="AB251" s="138"/>
      <c r="AC251" s="138"/>
      <c r="AD251" s="138"/>
      <c r="AE251" s="138" t="s">
        <v>119</v>
      </c>
      <c r="AF251" s="138"/>
      <c r="AG251" s="138"/>
      <c r="AH251" s="138"/>
      <c r="AI251" s="138"/>
      <c r="AJ251" s="138"/>
      <c r="AK251" s="138"/>
      <c r="AL251" s="138"/>
      <c r="AM251" s="138"/>
      <c r="AN251" s="138"/>
      <c r="AO251" s="138"/>
      <c r="AP251" s="138"/>
      <c r="AQ251" s="138"/>
      <c r="AR251" s="138"/>
      <c r="AS251" s="138"/>
      <c r="AT251" s="138"/>
      <c r="AU251" s="138"/>
      <c r="AV251" s="138"/>
      <c r="AW251" s="138"/>
      <c r="AX251" s="138"/>
      <c r="AY251" s="138"/>
      <c r="AZ251" s="138"/>
      <c r="BA251" s="138"/>
      <c r="BB251" s="138"/>
      <c r="BC251" s="138"/>
      <c r="BD251" s="138"/>
      <c r="BE251" s="138"/>
      <c r="BF251" s="138"/>
      <c r="BG251" s="138"/>
      <c r="BH251" s="138"/>
    </row>
    <row r="252" spans="1:60" outlineLevel="1" x14ac:dyDescent="0.3">
      <c r="A252" s="139">
        <v>122</v>
      </c>
      <c r="B252" s="139" t="s">
        <v>465</v>
      </c>
      <c r="C252" s="179" t="s">
        <v>466</v>
      </c>
      <c r="D252" s="145" t="s">
        <v>188</v>
      </c>
      <c r="E252" s="153">
        <v>2</v>
      </c>
      <c r="F252" s="157">
        <f t="shared" si="24"/>
        <v>0</v>
      </c>
      <c r="G252" s="158">
        <f t="shared" si="25"/>
        <v>0</v>
      </c>
      <c r="H252" s="158"/>
      <c r="I252" s="158">
        <f t="shared" si="26"/>
        <v>0</v>
      </c>
      <c r="J252" s="158"/>
      <c r="K252" s="158">
        <f t="shared" si="27"/>
        <v>0</v>
      </c>
      <c r="L252" s="158">
        <v>21</v>
      </c>
      <c r="M252" s="158">
        <f t="shared" si="28"/>
        <v>0</v>
      </c>
      <c r="N252" s="146">
        <v>6.8000000000000005E-2</v>
      </c>
      <c r="O252" s="146">
        <f t="shared" si="29"/>
        <v>0.13600000000000001</v>
      </c>
      <c r="P252" s="146">
        <v>0</v>
      </c>
      <c r="Q252" s="146">
        <f t="shared" si="30"/>
        <v>0</v>
      </c>
      <c r="R252" s="146"/>
      <c r="S252" s="146"/>
      <c r="T252" s="147">
        <v>0</v>
      </c>
      <c r="U252" s="146">
        <f t="shared" si="31"/>
        <v>0</v>
      </c>
      <c r="V252" s="138"/>
      <c r="W252" s="138"/>
      <c r="X252" s="138"/>
      <c r="Y252" s="138"/>
      <c r="Z252" s="138"/>
      <c r="AA252" s="138"/>
      <c r="AB252" s="138"/>
      <c r="AC252" s="138"/>
      <c r="AD252" s="138"/>
      <c r="AE252" s="138" t="s">
        <v>123</v>
      </c>
      <c r="AF252" s="138"/>
      <c r="AG252" s="138"/>
      <c r="AH252" s="138"/>
      <c r="AI252" s="138"/>
      <c r="AJ252" s="138"/>
      <c r="AK252" s="138"/>
      <c r="AL252" s="138"/>
      <c r="AM252" s="138"/>
      <c r="AN252" s="138"/>
      <c r="AO252" s="138"/>
      <c r="AP252" s="138"/>
      <c r="AQ252" s="138"/>
      <c r="AR252" s="138"/>
      <c r="AS252" s="138"/>
      <c r="AT252" s="138"/>
      <c r="AU252" s="138"/>
      <c r="AV252" s="138"/>
      <c r="AW252" s="138"/>
      <c r="AX252" s="138"/>
      <c r="AY252" s="138"/>
      <c r="AZ252" s="138"/>
      <c r="BA252" s="138"/>
      <c r="BB252" s="138"/>
      <c r="BC252" s="138"/>
      <c r="BD252" s="138"/>
      <c r="BE252" s="138"/>
      <c r="BF252" s="138"/>
      <c r="BG252" s="138"/>
      <c r="BH252" s="138"/>
    </row>
    <row r="253" spans="1:60" outlineLevel="1" x14ac:dyDescent="0.3">
      <c r="A253" s="139">
        <v>123</v>
      </c>
      <c r="B253" s="139" t="s">
        <v>467</v>
      </c>
      <c r="C253" s="179" t="s">
        <v>468</v>
      </c>
      <c r="D253" s="145" t="s">
        <v>188</v>
      </c>
      <c r="E253" s="153">
        <v>2</v>
      </c>
      <c r="F253" s="157">
        <f t="shared" si="24"/>
        <v>0</v>
      </c>
      <c r="G253" s="158">
        <f t="shared" si="25"/>
        <v>0</v>
      </c>
      <c r="H253" s="158"/>
      <c r="I253" s="158">
        <f t="shared" si="26"/>
        <v>0</v>
      </c>
      <c r="J253" s="158"/>
      <c r="K253" s="158">
        <f t="shared" si="27"/>
        <v>0</v>
      </c>
      <c r="L253" s="158">
        <v>21</v>
      </c>
      <c r="M253" s="158">
        <f t="shared" si="28"/>
        <v>0</v>
      </c>
      <c r="N253" s="146">
        <v>8.5000000000000006E-3</v>
      </c>
      <c r="O253" s="146">
        <f t="shared" si="29"/>
        <v>1.7000000000000001E-2</v>
      </c>
      <c r="P253" s="146">
        <v>0</v>
      </c>
      <c r="Q253" s="146">
        <f t="shared" si="30"/>
        <v>0</v>
      </c>
      <c r="R253" s="146"/>
      <c r="S253" s="146"/>
      <c r="T253" s="147">
        <v>0</v>
      </c>
      <c r="U253" s="146">
        <f t="shared" si="31"/>
        <v>0</v>
      </c>
      <c r="V253" s="138"/>
      <c r="W253" s="138"/>
      <c r="X253" s="138"/>
      <c r="Y253" s="138"/>
      <c r="Z253" s="138"/>
      <c r="AA253" s="138"/>
      <c r="AB253" s="138"/>
      <c r="AC253" s="138"/>
      <c r="AD253" s="138"/>
      <c r="AE253" s="138" t="s">
        <v>123</v>
      </c>
      <c r="AF253" s="138"/>
      <c r="AG253" s="138"/>
      <c r="AH253" s="138"/>
      <c r="AI253" s="138"/>
      <c r="AJ253" s="138"/>
      <c r="AK253" s="138"/>
      <c r="AL253" s="138"/>
      <c r="AM253" s="138"/>
      <c r="AN253" s="138"/>
      <c r="AO253" s="138"/>
      <c r="AP253" s="138"/>
      <c r="AQ253" s="138"/>
      <c r="AR253" s="138"/>
      <c r="AS253" s="138"/>
      <c r="AT253" s="138"/>
      <c r="AU253" s="138"/>
      <c r="AV253" s="138"/>
      <c r="AW253" s="138"/>
      <c r="AX253" s="138"/>
      <c r="AY253" s="138"/>
      <c r="AZ253" s="138"/>
      <c r="BA253" s="138"/>
      <c r="BB253" s="138"/>
      <c r="BC253" s="138"/>
      <c r="BD253" s="138"/>
      <c r="BE253" s="138"/>
      <c r="BF253" s="138"/>
      <c r="BG253" s="138"/>
      <c r="BH253" s="138"/>
    </row>
    <row r="254" spans="1:60" outlineLevel="1" x14ac:dyDescent="0.3">
      <c r="A254" s="139">
        <v>124</v>
      </c>
      <c r="B254" s="139" t="s">
        <v>469</v>
      </c>
      <c r="C254" s="179" t="s">
        <v>470</v>
      </c>
      <c r="D254" s="145" t="s">
        <v>129</v>
      </c>
      <c r="E254" s="153">
        <v>3.7</v>
      </c>
      <c r="F254" s="157">
        <f t="shared" si="24"/>
        <v>0</v>
      </c>
      <c r="G254" s="158">
        <f t="shared" si="25"/>
        <v>0</v>
      </c>
      <c r="H254" s="158"/>
      <c r="I254" s="158">
        <f t="shared" si="26"/>
        <v>0</v>
      </c>
      <c r="J254" s="158"/>
      <c r="K254" s="158">
        <f t="shared" si="27"/>
        <v>0</v>
      </c>
      <c r="L254" s="158">
        <v>21</v>
      </c>
      <c r="M254" s="158">
        <f t="shared" si="28"/>
        <v>0</v>
      </c>
      <c r="N254" s="146">
        <v>2.5249999999999999</v>
      </c>
      <c r="O254" s="146">
        <f t="shared" si="29"/>
        <v>9.3424999999999994</v>
      </c>
      <c r="P254" s="146">
        <v>0</v>
      </c>
      <c r="Q254" s="146">
        <f t="shared" si="30"/>
        <v>0</v>
      </c>
      <c r="R254" s="146"/>
      <c r="S254" s="146"/>
      <c r="T254" s="147">
        <v>1.3029999999999999</v>
      </c>
      <c r="U254" s="146">
        <f t="shared" si="31"/>
        <v>4.82</v>
      </c>
      <c r="V254" s="138"/>
      <c r="W254" s="138"/>
      <c r="X254" s="138"/>
      <c r="Y254" s="138"/>
      <c r="Z254" s="138"/>
      <c r="AA254" s="138"/>
      <c r="AB254" s="138"/>
      <c r="AC254" s="138"/>
      <c r="AD254" s="138"/>
      <c r="AE254" s="138" t="s">
        <v>119</v>
      </c>
      <c r="AF254" s="138"/>
      <c r="AG254" s="138"/>
      <c r="AH254" s="138"/>
      <c r="AI254" s="138"/>
      <c r="AJ254" s="138"/>
      <c r="AK254" s="138"/>
      <c r="AL254" s="138"/>
      <c r="AM254" s="138"/>
      <c r="AN254" s="138"/>
      <c r="AO254" s="138"/>
      <c r="AP254" s="138"/>
      <c r="AQ254" s="138"/>
      <c r="AR254" s="138"/>
      <c r="AS254" s="138"/>
      <c r="AT254" s="138"/>
      <c r="AU254" s="138"/>
      <c r="AV254" s="138"/>
      <c r="AW254" s="138"/>
      <c r="AX254" s="138"/>
      <c r="AY254" s="138"/>
      <c r="AZ254" s="138"/>
      <c r="BA254" s="138"/>
      <c r="BB254" s="138"/>
      <c r="BC254" s="138"/>
      <c r="BD254" s="138"/>
      <c r="BE254" s="138"/>
      <c r="BF254" s="138"/>
      <c r="BG254" s="138"/>
      <c r="BH254" s="138"/>
    </row>
    <row r="255" spans="1:60" outlineLevel="1" x14ac:dyDescent="0.3">
      <c r="A255" s="139"/>
      <c r="B255" s="139"/>
      <c r="C255" s="180" t="s">
        <v>471</v>
      </c>
      <c r="D255" s="148"/>
      <c r="E255" s="154">
        <v>3.7</v>
      </c>
      <c r="F255" s="158"/>
      <c r="G255" s="158"/>
      <c r="H255" s="158"/>
      <c r="I255" s="158"/>
      <c r="J255" s="158"/>
      <c r="K255" s="158"/>
      <c r="L255" s="158"/>
      <c r="M255" s="158"/>
      <c r="N255" s="146"/>
      <c r="O255" s="146"/>
      <c r="P255" s="146"/>
      <c r="Q255" s="146"/>
      <c r="R255" s="146"/>
      <c r="S255" s="146"/>
      <c r="T255" s="147"/>
      <c r="U255" s="146"/>
      <c r="V255" s="138"/>
      <c r="W255" s="138"/>
      <c r="X255" s="138"/>
      <c r="Y255" s="138"/>
      <c r="Z255" s="138"/>
      <c r="AA255" s="138"/>
      <c r="AB255" s="138"/>
      <c r="AC255" s="138"/>
      <c r="AD255" s="138"/>
      <c r="AE255" s="138" t="s">
        <v>131</v>
      </c>
      <c r="AF255" s="138">
        <v>0</v>
      </c>
      <c r="AG255" s="138"/>
      <c r="AH255" s="138"/>
      <c r="AI255" s="138"/>
      <c r="AJ255" s="138"/>
      <c r="AK255" s="138"/>
      <c r="AL255" s="138"/>
      <c r="AM255" s="138"/>
      <c r="AN255" s="138"/>
      <c r="AO255" s="138"/>
      <c r="AP255" s="138"/>
      <c r="AQ255" s="138"/>
      <c r="AR255" s="138"/>
      <c r="AS255" s="138"/>
      <c r="AT255" s="138"/>
      <c r="AU255" s="138"/>
      <c r="AV255" s="138"/>
      <c r="AW255" s="138"/>
      <c r="AX255" s="138"/>
      <c r="AY255" s="138"/>
      <c r="AZ255" s="138"/>
      <c r="BA255" s="138"/>
      <c r="BB255" s="138"/>
      <c r="BC255" s="138"/>
      <c r="BD255" s="138"/>
      <c r="BE255" s="138"/>
      <c r="BF255" s="138"/>
      <c r="BG255" s="138"/>
      <c r="BH255" s="138"/>
    </row>
    <row r="256" spans="1:60" outlineLevel="1" x14ac:dyDescent="0.3">
      <c r="A256" s="139">
        <v>125</v>
      </c>
      <c r="B256" s="139" t="s">
        <v>472</v>
      </c>
      <c r="C256" s="179" t="s">
        <v>473</v>
      </c>
      <c r="D256" s="145" t="s">
        <v>126</v>
      </c>
      <c r="E256" s="153">
        <v>239</v>
      </c>
      <c r="F256" s="157">
        <f>H256+J256</f>
        <v>0</v>
      </c>
      <c r="G256" s="158">
        <f>ROUND(E256*F256,2)</f>
        <v>0</v>
      </c>
      <c r="H256" s="158"/>
      <c r="I256" s="158">
        <f>ROUND(E256*H256,2)</f>
        <v>0</v>
      </c>
      <c r="J256" s="158"/>
      <c r="K256" s="158">
        <f>ROUND(E256*J256,2)</f>
        <v>0</v>
      </c>
      <c r="L256" s="158">
        <v>21</v>
      </c>
      <c r="M256" s="158">
        <f>G256*(1+L256/100)</f>
        <v>0</v>
      </c>
      <c r="N256" s="146">
        <v>0</v>
      </c>
      <c r="O256" s="146">
        <f>ROUND(E256*N256,5)</f>
        <v>0</v>
      </c>
      <c r="P256" s="146">
        <v>0</v>
      </c>
      <c r="Q256" s="146">
        <f>ROUND(E256*P256,5)</f>
        <v>0</v>
      </c>
      <c r="R256" s="146"/>
      <c r="S256" s="146"/>
      <c r="T256" s="147">
        <v>2.5999999999999999E-2</v>
      </c>
      <c r="U256" s="146">
        <f>ROUND(E256*T256,2)</f>
        <v>6.21</v>
      </c>
      <c r="V256" s="138"/>
      <c r="W256" s="138"/>
      <c r="X256" s="138"/>
      <c r="Y256" s="138"/>
      <c r="Z256" s="138"/>
      <c r="AA256" s="138"/>
      <c r="AB256" s="138"/>
      <c r="AC256" s="138"/>
      <c r="AD256" s="138"/>
      <c r="AE256" s="138" t="s">
        <v>119</v>
      </c>
      <c r="AF256" s="138"/>
      <c r="AG256" s="138"/>
      <c r="AH256" s="138"/>
      <c r="AI256" s="138"/>
      <c r="AJ256" s="138"/>
      <c r="AK256" s="138"/>
      <c r="AL256" s="138"/>
      <c r="AM256" s="138"/>
      <c r="AN256" s="138"/>
      <c r="AO256" s="138"/>
      <c r="AP256" s="138"/>
      <c r="AQ256" s="138"/>
      <c r="AR256" s="138"/>
      <c r="AS256" s="138"/>
      <c r="AT256" s="138"/>
      <c r="AU256" s="138"/>
      <c r="AV256" s="138"/>
      <c r="AW256" s="138"/>
      <c r="AX256" s="138"/>
      <c r="AY256" s="138"/>
      <c r="AZ256" s="138"/>
      <c r="BA256" s="138"/>
      <c r="BB256" s="138"/>
      <c r="BC256" s="138"/>
      <c r="BD256" s="138"/>
      <c r="BE256" s="138"/>
      <c r="BF256" s="138"/>
      <c r="BG256" s="138"/>
      <c r="BH256" s="138"/>
    </row>
    <row r="257" spans="1:60" x14ac:dyDescent="0.3">
      <c r="A257" s="140" t="s">
        <v>114</v>
      </c>
      <c r="B257" s="140" t="s">
        <v>71</v>
      </c>
      <c r="C257" s="182" t="s">
        <v>72</v>
      </c>
      <c r="D257" s="150"/>
      <c r="E257" s="156"/>
      <c r="F257" s="159"/>
      <c r="G257" s="159">
        <f>SUMIF(AE258:AE258,"&lt;&gt;NOR",G258:G258)</f>
        <v>0</v>
      </c>
      <c r="H257" s="159"/>
      <c r="I257" s="159">
        <f>SUM(I258:I258)</f>
        <v>0</v>
      </c>
      <c r="J257" s="159"/>
      <c r="K257" s="159">
        <f>SUM(K258:K258)</f>
        <v>0</v>
      </c>
      <c r="L257" s="159"/>
      <c r="M257" s="159">
        <f>SUM(M258:M258)</f>
        <v>0</v>
      </c>
      <c r="N257" s="151"/>
      <c r="O257" s="151">
        <f>SUM(O258:O258)</f>
        <v>0</v>
      </c>
      <c r="P257" s="151"/>
      <c r="Q257" s="151">
        <f>SUM(Q258:Q258)</f>
        <v>0</v>
      </c>
      <c r="R257" s="151"/>
      <c r="S257" s="151"/>
      <c r="T257" s="152"/>
      <c r="U257" s="151">
        <f>SUM(U258:U258)</f>
        <v>3.57</v>
      </c>
      <c r="AE257" t="s">
        <v>115</v>
      </c>
    </row>
    <row r="258" spans="1:60" outlineLevel="1" x14ac:dyDescent="0.3">
      <c r="A258" s="139">
        <v>126</v>
      </c>
      <c r="B258" s="139" t="s">
        <v>474</v>
      </c>
      <c r="C258" s="179" t="s">
        <v>475</v>
      </c>
      <c r="D258" s="145" t="s">
        <v>173</v>
      </c>
      <c r="E258" s="153">
        <v>31</v>
      </c>
      <c r="F258" s="157">
        <f>H258+J258</f>
        <v>0</v>
      </c>
      <c r="G258" s="158">
        <f>ROUND(E258*F258,2)</f>
        <v>0</v>
      </c>
      <c r="H258" s="158"/>
      <c r="I258" s="158">
        <f>ROUND(E258*H258,2)</f>
        <v>0</v>
      </c>
      <c r="J258" s="158"/>
      <c r="K258" s="158">
        <f>ROUND(E258*J258,2)</f>
        <v>0</v>
      </c>
      <c r="L258" s="158">
        <v>21</v>
      </c>
      <c r="M258" s="158">
        <f>G258*(1+L258/100)</f>
        <v>0</v>
      </c>
      <c r="N258" s="146">
        <v>0</v>
      </c>
      <c r="O258" s="146">
        <f>ROUND(E258*N258,5)</f>
        <v>0</v>
      </c>
      <c r="P258" s="146">
        <v>0</v>
      </c>
      <c r="Q258" s="146">
        <f>ROUND(E258*P258,5)</f>
        <v>0</v>
      </c>
      <c r="R258" s="146"/>
      <c r="S258" s="146"/>
      <c r="T258" s="147">
        <v>0.115</v>
      </c>
      <c r="U258" s="146">
        <f>ROUND(E258*T258,2)</f>
        <v>3.57</v>
      </c>
      <c r="V258" s="138"/>
      <c r="W258" s="138"/>
      <c r="X258" s="138"/>
      <c r="Y258" s="138"/>
      <c r="Z258" s="138"/>
      <c r="AA258" s="138"/>
      <c r="AB258" s="138"/>
      <c r="AC258" s="138"/>
      <c r="AD258" s="138"/>
      <c r="AE258" s="138" t="s">
        <v>119</v>
      </c>
      <c r="AF258" s="138"/>
      <c r="AG258" s="138"/>
      <c r="AH258" s="138"/>
      <c r="AI258" s="138"/>
      <c r="AJ258" s="138"/>
      <c r="AK258" s="138"/>
      <c r="AL258" s="138"/>
      <c r="AM258" s="138"/>
      <c r="AN258" s="138"/>
      <c r="AO258" s="138"/>
      <c r="AP258" s="138"/>
      <c r="AQ258" s="138"/>
      <c r="AR258" s="138"/>
      <c r="AS258" s="138"/>
      <c r="AT258" s="138"/>
      <c r="AU258" s="138"/>
      <c r="AV258" s="138"/>
      <c r="AW258" s="138"/>
      <c r="AX258" s="138"/>
      <c r="AY258" s="138"/>
      <c r="AZ258" s="138"/>
      <c r="BA258" s="138"/>
      <c r="BB258" s="138"/>
      <c r="BC258" s="138"/>
      <c r="BD258" s="138"/>
      <c r="BE258" s="138"/>
      <c r="BF258" s="138"/>
      <c r="BG258" s="138"/>
      <c r="BH258" s="138"/>
    </row>
    <row r="259" spans="1:60" x14ac:dyDescent="0.3">
      <c r="A259" s="140" t="s">
        <v>114</v>
      </c>
      <c r="B259" s="140" t="s">
        <v>73</v>
      </c>
      <c r="C259" s="182" t="s">
        <v>74</v>
      </c>
      <c r="D259" s="150"/>
      <c r="E259" s="156"/>
      <c r="F259" s="159"/>
      <c r="G259" s="159">
        <f>SUMIF(AE260:AE266,"&lt;&gt;NOR",G260:G266)</f>
        <v>0</v>
      </c>
      <c r="H259" s="159"/>
      <c r="I259" s="159">
        <f>SUM(I260:I266)</f>
        <v>0</v>
      </c>
      <c r="J259" s="159"/>
      <c r="K259" s="159">
        <f>SUM(K260:K266)</f>
        <v>0</v>
      </c>
      <c r="L259" s="159"/>
      <c r="M259" s="159">
        <f>SUM(M260:M266)</f>
        <v>0</v>
      </c>
      <c r="N259" s="151"/>
      <c r="O259" s="151">
        <f>SUM(O260:O266)</f>
        <v>2.278</v>
      </c>
      <c r="P259" s="151"/>
      <c r="Q259" s="151">
        <f>SUM(Q260:Q266)</f>
        <v>0</v>
      </c>
      <c r="R259" s="151"/>
      <c r="S259" s="151"/>
      <c r="T259" s="152"/>
      <c r="U259" s="151">
        <f>SUM(U260:U266)</f>
        <v>2.4500000000000002</v>
      </c>
      <c r="AE259" t="s">
        <v>115</v>
      </c>
    </row>
    <row r="260" spans="1:60" ht="20.6" outlineLevel="1" x14ac:dyDescent="0.3">
      <c r="A260" s="139">
        <v>127</v>
      </c>
      <c r="B260" s="139" t="s">
        <v>476</v>
      </c>
      <c r="C260" s="179" t="s">
        <v>477</v>
      </c>
      <c r="D260" s="145" t="s">
        <v>126</v>
      </c>
      <c r="E260" s="153">
        <v>9</v>
      </c>
      <c r="F260" s="157">
        <f>H260+J260</f>
        <v>0</v>
      </c>
      <c r="G260" s="158">
        <f>ROUND(E260*F260,2)</f>
        <v>0</v>
      </c>
      <c r="H260" s="158"/>
      <c r="I260" s="158">
        <f>ROUND(E260*H260,2)</f>
        <v>0</v>
      </c>
      <c r="J260" s="158"/>
      <c r="K260" s="158">
        <f>ROUND(E260*J260,2)</f>
        <v>0</v>
      </c>
      <c r="L260" s="158">
        <v>21</v>
      </c>
      <c r="M260" s="158">
        <f>G260*(1+L260/100)</f>
        <v>0</v>
      </c>
      <c r="N260" s="146">
        <v>0.188</v>
      </c>
      <c r="O260" s="146">
        <f>ROUND(E260*N260,5)</f>
        <v>1.6919999999999999</v>
      </c>
      <c r="P260" s="146">
        <v>0</v>
      </c>
      <c r="Q260" s="146">
        <f>ROUND(E260*P260,5)</f>
        <v>0</v>
      </c>
      <c r="R260" s="146"/>
      <c r="S260" s="146"/>
      <c r="T260" s="147">
        <v>0.27200000000000002</v>
      </c>
      <c r="U260" s="146">
        <f>ROUND(E260*T260,2)</f>
        <v>2.4500000000000002</v>
      </c>
      <c r="V260" s="138"/>
      <c r="W260" s="138"/>
      <c r="X260" s="138"/>
      <c r="Y260" s="138"/>
      <c r="Z260" s="138"/>
      <c r="AA260" s="138"/>
      <c r="AB260" s="138"/>
      <c r="AC260" s="138"/>
      <c r="AD260" s="138"/>
      <c r="AE260" s="138" t="s">
        <v>119</v>
      </c>
      <c r="AF260" s="138"/>
      <c r="AG260" s="138"/>
      <c r="AH260" s="138"/>
      <c r="AI260" s="138"/>
      <c r="AJ260" s="138"/>
      <c r="AK260" s="138"/>
      <c r="AL260" s="138"/>
      <c r="AM260" s="138"/>
      <c r="AN260" s="138"/>
      <c r="AO260" s="138"/>
      <c r="AP260" s="138"/>
      <c r="AQ260" s="138"/>
      <c r="AR260" s="138"/>
      <c r="AS260" s="138"/>
      <c r="AT260" s="138"/>
      <c r="AU260" s="138"/>
      <c r="AV260" s="138"/>
      <c r="AW260" s="138"/>
      <c r="AX260" s="138"/>
      <c r="AY260" s="138"/>
      <c r="AZ260" s="138"/>
      <c r="BA260" s="138"/>
      <c r="BB260" s="138"/>
      <c r="BC260" s="138"/>
      <c r="BD260" s="138"/>
      <c r="BE260" s="138"/>
      <c r="BF260" s="138"/>
      <c r="BG260" s="138"/>
      <c r="BH260" s="138"/>
    </row>
    <row r="261" spans="1:60" outlineLevel="1" x14ac:dyDescent="0.3">
      <c r="A261" s="139"/>
      <c r="B261" s="139"/>
      <c r="C261" s="180" t="s">
        <v>478</v>
      </c>
      <c r="D261" s="148"/>
      <c r="E261" s="154">
        <v>2</v>
      </c>
      <c r="F261" s="158"/>
      <c r="G261" s="158"/>
      <c r="H261" s="158"/>
      <c r="I261" s="158"/>
      <c r="J261" s="158"/>
      <c r="K261" s="158"/>
      <c r="L261" s="158"/>
      <c r="M261" s="158"/>
      <c r="N261" s="146"/>
      <c r="O261" s="146"/>
      <c r="P261" s="146"/>
      <c r="Q261" s="146"/>
      <c r="R261" s="146"/>
      <c r="S261" s="146"/>
      <c r="T261" s="147"/>
      <c r="U261" s="146"/>
      <c r="V261" s="138"/>
      <c r="W261" s="138"/>
      <c r="X261" s="138"/>
      <c r="Y261" s="138"/>
      <c r="Z261" s="138"/>
      <c r="AA261" s="138"/>
      <c r="AB261" s="138"/>
      <c r="AC261" s="138"/>
      <c r="AD261" s="138"/>
      <c r="AE261" s="138" t="s">
        <v>131</v>
      </c>
      <c r="AF261" s="138">
        <v>0</v>
      </c>
      <c r="AG261" s="138"/>
      <c r="AH261" s="138"/>
      <c r="AI261" s="138"/>
      <c r="AJ261" s="138"/>
      <c r="AK261" s="138"/>
      <c r="AL261" s="138"/>
      <c r="AM261" s="138"/>
      <c r="AN261" s="138"/>
      <c r="AO261" s="138"/>
      <c r="AP261" s="138"/>
      <c r="AQ261" s="138"/>
      <c r="AR261" s="138"/>
      <c r="AS261" s="138"/>
      <c r="AT261" s="138"/>
      <c r="AU261" s="138"/>
      <c r="AV261" s="138"/>
      <c r="AW261" s="138"/>
      <c r="AX261" s="138"/>
      <c r="AY261" s="138"/>
      <c r="AZ261" s="138"/>
      <c r="BA261" s="138"/>
      <c r="BB261" s="138"/>
      <c r="BC261" s="138"/>
      <c r="BD261" s="138"/>
      <c r="BE261" s="138"/>
      <c r="BF261" s="138"/>
      <c r="BG261" s="138"/>
      <c r="BH261" s="138"/>
    </row>
    <row r="262" spans="1:60" outlineLevel="1" x14ac:dyDescent="0.3">
      <c r="A262" s="139"/>
      <c r="B262" s="139"/>
      <c r="C262" s="180" t="s">
        <v>479</v>
      </c>
      <c r="D262" s="148"/>
      <c r="E262" s="154">
        <v>7</v>
      </c>
      <c r="F262" s="158"/>
      <c r="G262" s="158"/>
      <c r="H262" s="158"/>
      <c r="I262" s="158"/>
      <c r="J262" s="158"/>
      <c r="K262" s="158"/>
      <c r="L262" s="158"/>
      <c r="M262" s="158"/>
      <c r="N262" s="146"/>
      <c r="O262" s="146"/>
      <c r="P262" s="146"/>
      <c r="Q262" s="146"/>
      <c r="R262" s="146"/>
      <c r="S262" s="146"/>
      <c r="T262" s="147"/>
      <c r="U262" s="146"/>
      <c r="V262" s="138"/>
      <c r="W262" s="138"/>
      <c r="X262" s="138"/>
      <c r="Y262" s="138"/>
      <c r="Z262" s="138"/>
      <c r="AA262" s="138"/>
      <c r="AB262" s="138"/>
      <c r="AC262" s="138"/>
      <c r="AD262" s="138"/>
      <c r="AE262" s="138" t="s">
        <v>131</v>
      </c>
      <c r="AF262" s="138">
        <v>0</v>
      </c>
      <c r="AG262" s="138"/>
      <c r="AH262" s="138"/>
      <c r="AI262" s="138"/>
      <c r="AJ262" s="138"/>
      <c r="AK262" s="138"/>
      <c r="AL262" s="138"/>
      <c r="AM262" s="138"/>
      <c r="AN262" s="138"/>
      <c r="AO262" s="138"/>
      <c r="AP262" s="138"/>
      <c r="AQ262" s="138"/>
      <c r="AR262" s="138"/>
      <c r="AS262" s="138"/>
      <c r="AT262" s="138"/>
      <c r="AU262" s="138"/>
      <c r="AV262" s="138"/>
      <c r="AW262" s="138"/>
      <c r="AX262" s="138"/>
      <c r="AY262" s="138"/>
      <c r="AZ262" s="138"/>
      <c r="BA262" s="138"/>
      <c r="BB262" s="138"/>
      <c r="BC262" s="138"/>
      <c r="BD262" s="138"/>
      <c r="BE262" s="138"/>
      <c r="BF262" s="138"/>
      <c r="BG262" s="138"/>
      <c r="BH262" s="138"/>
    </row>
    <row r="263" spans="1:60" ht="20.6" outlineLevel="1" x14ac:dyDescent="0.3">
      <c r="A263" s="139">
        <v>128</v>
      </c>
      <c r="B263" s="139" t="s">
        <v>480</v>
      </c>
      <c r="C263" s="179" t="s">
        <v>481</v>
      </c>
      <c r="D263" s="145" t="s">
        <v>188</v>
      </c>
      <c r="E263" s="153">
        <v>2.02</v>
      </c>
      <c r="F263" s="157">
        <f>H263+J263</f>
        <v>0</v>
      </c>
      <c r="G263" s="158">
        <f>ROUND(E263*F263,2)</f>
        <v>0</v>
      </c>
      <c r="H263" s="158"/>
      <c r="I263" s="158">
        <f>ROUND(E263*H263,2)</f>
        <v>0</v>
      </c>
      <c r="J263" s="158"/>
      <c r="K263" s="158">
        <f>ROUND(E263*J263,2)</f>
        <v>0</v>
      </c>
      <c r="L263" s="158">
        <v>21</v>
      </c>
      <c r="M263" s="158">
        <f>G263*(1+L263/100)</f>
        <v>0</v>
      </c>
      <c r="N263" s="146">
        <v>8.0100000000000005E-2</v>
      </c>
      <c r="O263" s="146">
        <f>ROUND(E263*N263,5)</f>
        <v>0.1618</v>
      </c>
      <c r="P263" s="146">
        <v>0</v>
      </c>
      <c r="Q263" s="146">
        <f>ROUND(E263*P263,5)</f>
        <v>0</v>
      </c>
      <c r="R263" s="146"/>
      <c r="S263" s="146"/>
      <c r="T263" s="147">
        <v>0</v>
      </c>
      <c r="U263" s="146">
        <f>ROUND(E263*T263,2)</f>
        <v>0</v>
      </c>
      <c r="V263" s="138"/>
      <c r="W263" s="138"/>
      <c r="X263" s="138"/>
      <c r="Y263" s="138"/>
      <c r="Z263" s="138"/>
      <c r="AA263" s="138"/>
      <c r="AB263" s="138"/>
      <c r="AC263" s="138"/>
      <c r="AD263" s="138"/>
      <c r="AE263" s="138" t="s">
        <v>123</v>
      </c>
      <c r="AF263" s="138"/>
      <c r="AG263" s="138"/>
      <c r="AH263" s="138"/>
      <c r="AI263" s="138"/>
      <c r="AJ263" s="138"/>
      <c r="AK263" s="138"/>
      <c r="AL263" s="138"/>
      <c r="AM263" s="138"/>
      <c r="AN263" s="138"/>
      <c r="AO263" s="138"/>
      <c r="AP263" s="138"/>
      <c r="AQ263" s="138"/>
      <c r="AR263" s="138"/>
      <c r="AS263" s="138"/>
      <c r="AT263" s="138"/>
      <c r="AU263" s="138"/>
      <c r="AV263" s="138"/>
      <c r="AW263" s="138"/>
      <c r="AX263" s="138"/>
      <c r="AY263" s="138"/>
      <c r="AZ263" s="138"/>
      <c r="BA263" s="138"/>
      <c r="BB263" s="138"/>
      <c r="BC263" s="138"/>
      <c r="BD263" s="138"/>
      <c r="BE263" s="138"/>
      <c r="BF263" s="138"/>
      <c r="BG263" s="138"/>
      <c r="BH263" s="138"/>
    </row>
    <row r="264" spans="1:60" outlineLevel="1" x14ac:dyDescent="0.3">
      <c r="A264" s="139"/>
      <c r="B264" s="139"/>
      <c r="C264" s="180" t="s">
        <v>482</v>
      </c>
      <c r="D264" s="148"/>
      <c r="E264" s="154">
        <v>2.02</v>
      </c>
      <c r="F264" s="158"/>
      <c r="G264" s="158"/>
      <c r="H264" s="158"/>
      <c r="I264" s="158"/>
      <c r="J264" s="158"/>
      <c r="K264" s="158"/>
      <c r="L264" s="158"/>
      <c r="M264" s="158"/>
      <c r="N264" s="146"/>
      <c r="O264" s="146"/>
      <c r="P264" s="146"/>
      <c r="Q264" s="146"/>
      <c r="R264" s="146"/>
      <c r="S264" s="146"/>
      <c r="T264" s="147"/>
      <c r="U264" s="146"/>
      <c r="V264" s="138"/>
      <c r="W264" s="138"/>
      <c r="X264" s="138"/>
      <c r="Y264" s="138"/>
      <c r="Z264" s="138"/>
      <c r="AA264" s="138"/>
      <c r="AB264" s="138"/>
      <c r="AC264" s="138"/>
      <c r="AD264" s="138"/>
      <c r="AE264" s="138" t="s">
        <v>131</v>
      </c>
      <c r="AF264" s="138">
        <v>0</v>
      </c>
      <c r="AG264" s="138"/>
      <c r="AH264" s="138"/>
      <c r="AI264" s="138"/>
      <c r="AJ264" s="138"/>
      <c r="AK264" s="138"/>
      <c r="AL264" s="138"/>
      <c r="AM264" s="138"/>
      <c r="AN264" s="138"/>
      <c r="AO264" s="138"/>
      <c r="AP264" s="138"/>
      <c r="AQ264" s="138"/>
      <c r="AR264" s="138"/>
      <c r="AS264" s="138"/>
      <c r="AT264" s="138"/>
      <c r="AU264" s="138"/>
      <c r="AV264" s="138"/>
      <c r="AW264" s="138"/>
      <c r="AX264" s="138"/>
      <c r="AY264" s="138"/>
      <c r="AZ264" s="138"/>
      <c r="BA264" s="138"/>
      <c r="BB264" s="138"/>
      <c r="BC264" s="138"/>
      <c r="BD264" s="138"/>
      <c r="BE264" s="138"/>
      <c r="BF264" s="138"/>
      <c r="BG264" s="138"/>
      <c r="BH264" s="138"/>
    </row>
    <row r="265" spans="1:60" outlineLevel="1" x14ac:dyDescent="0.3">
      <c r="A265" s="139">
        <v>129</v>
      </c>
      <c r="B265" s="139" t="s">
        <v>483</v>
      </c>
      <c r="C265" s="179" t="s">
        <v>484</v>
      </c>
      <c r="D265" s="145" t="s">
        <v>188</v>
      </c>
      <c r="E265" s="153">
        <v>7.07</v>
      </c>
      <c r="F265" s="157">
        <f>H265+J265</f>
        <v>0</v>
      </c>
      <c r="G265" s="158">
        <f>ROUND(E265*F265,2)</f>
        <v>0</v>
      </c>
      <c r="H265" s="158"/>
      <c r="I265" s="158">
        <f>ROUND(E265*H265,2)</f>
        <v>0</v>
      </c>
      <c r="J265" s="158"/>
      <c r="K265" s="158">
        <f>ROUND(E265*J265,2)</f>
        <v>0</v>
      </c>
      <c r="L265" s="158">
        <v>21</v>
      </c>
      <c r="M265" s="158">
        <f>G265*(1+L265/100)</f>
        <v>0</v>
      </c>
      <c r="N265" s="146">
        <v>0.06</v>
      </c>
      <c r="O265" s="146">
        <f>ROUND(E265*N265,5)</f>
        <v>0.42420000000000002</v>
      </c>
      <c r="P265" s="146">
        <v>0</v>
      </c>
      <c r="Q265" s="146">
        <f>ROUND(E265*P265,5)</f>
        <v>0</v>
      </c>
      <c r="R265" s="146"/>
      <c r="S265" s="146"/>
      <c r="T265" s="147">
        <v>0</v>
      </c>
      <c r="U265" s="146">
        <f>ROUND(E265*T265,2)</f>
        <v>0</v>
      </c>
      <c r="V265" s="138"/>
      <c r="W265" s="138"/>
      <c r="X265" s="138"/>
      <c r="Y265" s="138"/>
      <c r="Z265" s="138"/>
      <c r="AA265" s="138"/>
      <c r="AB265" s="138"/>
      <c r="AC265" s="138"/>
      <c r="AD265" s="138"/>
      <c r="AE265" s="138" t="s">
        <v>123</v>
      </c>
      <c r="AF265" s="138"/>
      <c r="AG265" s="138"/>
      <c r="AH265" s="138"/>
      <c r="AI265" s="138"/>
      <c r="AJ265" s="138"/>
      <c r="AK265" s="138"/>
      <c r="AL265" s="138"/>
      <c r="AM265" s="138"/>
      <c r="AN265" s="138"/>
      <c r="AO265" s="138"/>
      <c r="AP265" s="138"/>
      <c r="AQ265" s="138"/>
      <c r="AR265" s="138"/>
      <c r="AS265" s="138"/>
      <c r="AT265" s="138"/>
      <c r="AU265" s="138"/>
      <c r="AV265" s="138"/>
      <c r="AW265" s="138"/>
      <c r="AX265" s="138"/>
      <c r="AY265" s="138"/>
      <c r="AZ265" s="138"/>
      <c r="BA265" s="138"/>
      <c r="BB265" s="138"/>
      <c r="BC265" s="138"/>
      <c r="BD265" s="138"/>
      <c r="BE265" s="138"/>
      <c r="BF265" s="138"/>
      <c r="BG265" s="138"/>
      <c r="BH265" s="138"/>
    </row>
    <row r="266" spans="1:60" outlineLevel="1" x14ac:dyDescent="0.3">
      <c r="A266" s="139"/>
      <c r="B266" s="139"/>
      <c r="C266" s="180" t="s">
        <v>485</v>
      </c>
      <c r="D266" s="148"/>
      <c r="E266" s="154">
        <v>7.07</v>
      </c>
      <c r="F266" s="158"/>
      <c r="G266" s="158"/>
      <c r="H266" s="158"/>
      <c r="I266" s="158"/>
      <c r="J266" s="158"/>
      <c r="K266" s="158"/>
      <c r="L266" s="158"/>
      <c r="M266" s="158"/>
      <c r="N266" s="146"/>
      <c r="O266" s="146"/>
      <c r="P266" s="146"/>
      <c r="Q266" s="146"/>
      <c r="R266" s="146"/>
      <c r="S266" s="146"/>
      <c r="T266" s="147"/>
      <c r="U266" s="146"/>
      <c r="V266" s="138"/>
      <c r="W266" s="138"/>
      <c r="X266" s="138"/>
      <c r="Y266" s="138"/>
      <c r="Z266" s="138"/>
      <c r="AA266" s="138"/>
      <c r="AB266" s="138"/>
      <c r="AC266" s="138"/>
      <c r="AD266" s="138"/>
      <c r="AE266" s="138" t="s">
        <v>131</v>
      </c>
      <c r="AF266" s="138">
        <v>0</v>
      </c>
      <c r="AG266" s="138"/>
      <c r="AH266" s="138"/>
      <c r="AI266" s="138"/>
      <c r="AJ266" s="138"/>
      <c r="AK266" s="138"/>
      <c r="AL266" s="138"/>
      <c r="AM266" s="138"/>
      <c r="AN266" s="138"/>
      <c r="AO266" s="138"/>
      <c r="AP266" s="138"/>
      <c r="AQ266" s="138"/>
      <c r="AR266" s="138"/>
      <c r="AS266" s="138"/>
      <c r="AT266" s="138"/>
      <c r="AU266" s="138"/>
      <c r="AV266" s="138"/>
      <c r="AW266" s="138"/>
      <c r="AX266" s="138"/>
      <c r="AY266" s="138"/>
      <c r="AZ266" s="138"/>
      <c r="BA266" s="138"/>
      <c r="BB266" s="138"/>
      <c r="BC266" s="138"/>
      <c r="BD266" s="138"/>
      <c r="BE266" s="138"/>
      <c r="BF266" s="138"/>
      <c r="BG266" s="138"/>
      <c r="BH266" s="138"/>
    </row>
    <row r="267" spans="1:60" x14ac:dyDescent="0.3">
      <c r="A267" s="140" t="s">
        <v>114</v>
      </c>
      <c r="B267" s="140" t="s">
        <v>75</v>
      </c>
      <c r="C267" s="182" t="s">
        <v>76</v>
      </c>
      <c r="D267" s="150"/>
      <c r="E267" s="156"/>
      <c r="F267" s="159"/>
      <c r="G267" s="159">
        <f>SUMIF(AE268:AE268,"&lt;&gt;NOR",G268:G268)</f>
        <v>0</v>
      </c>
      <c r="H267" s="159"/>
      <c r="I267" s="159">
        <f>SUM(I268:I268)</f>
        <v>0</v>
      </c>
      <c r="J267" s="159"/>
      <c r="K267" s="159">
        <f>SUM(K268:K268)</f>
        <v>0</v>
      </c>
      <c r="L267" s="159"/>
      <c r="M267" s="159">
        <f>SUM(M268:M268)</f>
        <v>0</v>
      </c>
      <c r="N267" s="151"/>
      <c r="O267" s="151">
        <f>SUM(O268:O268)</f>
        <v>1.48E-3</v>
      </c>
      <c r="P267" s="151"/>
      <c r="Q267" s="151">
        <f>SUM(Q268:Q268)</f>
        <v>9.1500000000000001E-3</v>
      </c>
      <c r="R267" s="151"/>
      <c r="S267" s="151"/>
      <c r="T267" s="152"/>
      <c r="U267" s="151">
        <f>SUM(U268:U268)</f>
        <v>1.61</v>
      </c>
      <c r="AE267" t="s">
        <v>115</v>
      </c>
    </row>
    <row r="268" spans="1:60" outlineLevel="1" x14ac:dyDescent="0.3">
      <c r="A268" s="139">
        <v>130</v>
      </c>
      <c r="B268" s="139" t="s">
        <v>486</v>
      </c>
      <c r="C268" s="179" t="s">
        <v>487</v>
      </c>
      <c r="D268" s="145" t="s">
        <v>126</v>
      </c>
      <c r="E268" s="153">
        <v>2.5</v>
      </c>
      <c r="F268" s="157">
        <f>H268+J268</f>
        <v>0</v>
      </c>
      <c r="G268" s="158">
        <f>ROUND(E268*F268,2)</f>
        <v>0</v>
      </c>
      <c r="H268" s="158"/>
      <c r="I268" s="158">
        <f>ROUND(E268*H268,2)</f>
        <v>0</v>
      </c>
      <c r="J268" s="158"/>
      <c r="K268" s="158">
        <f>ROUND(E268*J268,2)</f>
        <v>0</v>
      </c>
      <c r="L268" s="158">
        <v>21</v>
      </c>
      <c r="M268" s="158">
        <f>G268*(1+L268/100)</f>
        <v>0</v>
      </c>
      <c r="N268" s="146">
        <v>5.9000000000000003E-4</v>
      </c>
      <c r="O268" s="146">
        <f>ROUND(E268*N268,5)</f>
        <v>1.48E-3</v>
      </c>
      <c r="P268" s="146">
        <v>3.6600000000000001E-3</v>
      </c>
      <c r="Q268" s="146">
        <f>ROUND(E268*P268,5)</f>
        <v>9.1500000000000001E-3</v>
      </c>
      <c r="R268" s="146"/>
      <c r="S268" s="146"/>
      <c r="T268" s="147">
        <v>0.64300000000000002</v>
      </c>
      <c r="U268" s="146">
        <f>ROUND(E268*T268,2)</f>
        <v>1.61</v>
      </c>
      <c r="V268" s="138"/>
      <c r="W268" s="138"/>
      <c r="X268" s="138"/>
      <c r="Y268" s="138"/>
      <c r="Z268" s="138"/>
      <c r="AA268" s="138"/>
      <c r="AB268" s="138"/>
      <c r="AC268" s="138"/>
      <c r="AD268" s="138"/>
      <c r="AE268" s="138" t="s">
        <v>119</v>
      </c>
      <c r="AF268" s="138"/>
      <c r="AG268" s="138"/>
      <c r="AH268" s="138"/>
      <c r="AI268" s="138"/>
      <c r="AJ268" s="138"/>
      <c r="AK268" s="138"/>
      <c r="AL268" s="138"/>
      <c r="AM268" s="138"/>
      <c r="AN268" s="138"/>
      <c r="AO268" s="138"/>
      <c r="AP268" s="138"/>
      <c r="AQ268" s="138"/>
      <c r="AR268" s="138"/>
      <c r="AS268" s="138"/>
      <c r="AT268" s="138"/>
      <c r="AU268" s="138"/>
      <c r="AV268" s="138"/>
      <c r="AW268" s="138"/>
      <c r="AX268" s="138"/>
      <c r="AY268" s="138"/>
      <c r="AZ268" s="138"/>
      <c r="BA268" s="138"/>
      <c r="BB268" s="138"/>
      <c r="BC268" s="138"/>
      <c r="BD268" s="138"/>
      <c r="BE268" s="138"/>
      <c r="BF268" s="138"/>
      <c r="BG268" s="138"/>
      <c r="BH268" s="138"/>
    </row>
    <row r="269" spans="1:60" x14ac:dyDescent="0.3">
      <c r="A269" s="140" t="s">
        <v>114</v>
      </c>
      <c r="B269" s="140" t="s">
        <v>77</v>
      </c>
      <c r="C269" s="182" t="s">
        <v>78</v>
      </c>
      <c r="D269" s="150"/>
      <c r="E269" s="156"/>
      <c r="F269" s="159"/>
      <c r="G269" s="159">
        <f>SUMIF(AE270:AE270,"&lt;&gt;NOR",G270:G270)</f>
        <v>0</v>
      </c>
      <c r="H269" s="159"/>
      <c r="I269" s="159">
        <f>SUM(I270:I270)</f>
        <v>0</v>
      </c>
      <c r="J269" s="159"/>
      <c r="K269" s="159">
        <f>SUM(K270:K270)</f>
        <v>0</v>
      </c>
      <c r="L269" s="159"/>
      <c r="M269" s="159">
        <f>SUM(M270:M270)</f>
        <v>0</v>
      </c>
      <c r="N269" s="151"/>
      <c r="O269" s="151">
        <f>SUM(O270:O270)</f>
        <v>0</v>
      </c>
      <c r="P269" s="151"/>
      <c r="Q269" s="151">
        <f>SUM(Q270:Q270)</f>
        <v>0</v>
      </c>
      <c r="R269" s="151"/>
      <c r="S269" s="151"/>
      <c r="T269" s="152"/>
      <c r="U269" s="151">
        <f>SUM(U270:U270)</f>
        <v>118.54</v>
      </c>
      <c r="AE269" t="s">
        <v>115</v>
      </c>
    </row>
    <row r="270" spans="1:60" outlineLevel="1" x14ac:dyDescent="0.3">
      <c r="A270" s="139">
        <v>131</v>
      </c>
      <c r="B270" s="139" t="s">
        <v>488</v>
      </c>
      <c r="C270" s="179" t="s">
        <v>489</v>
      </c>
      <c r="D270" s="145" t="s">
        <v>281</v>
      </c>
      <c r="E270" s="153">
        <v>560.48969</v>
      </c>
      <c r="F270" s="157">
        <f>H270+J270</f>
        <v>0</v>
      </c>
      <c r="G270" s="158">
        <f>ROUND(E270*F270,2)</f>
        <v>0</v>
      </c>
      <c r="H270" s="158"/>
      <c r="I270" s="158">
        <f>ROUND(E270*H270,2)</f>
        <v>0</v>
      </c>
      <c r="J270" s="158"/>
      <c r="K270" s="158">
        <f>ROUND(E270*J270,2)</f>
        <v>0</v>
      </c>
      <c r="L270" s="158">
        <v>21</v>
      </c>
      <c r="M270" s="158">
        <f>G270*(1+L270/100)</f>
        <v>0</v>
      </c>
      <c r="N270" s="146">
        <v>0</v>
      </c>
      <c r="O270" s="146">
        <f>ROUND(E270*N270,5)</f>
        <v>0</v>
      </c>
      <c r="P270" s="146">
        <v>0</v>
      </c>
      <c r="Q270" s="146">
        <f>ROUND(E270*P270,5)</f>
        <v>0</v>
      </c>
      <c r="R270" s="146"/>
      <c r="S270" s="146"/>
      <c r="T270" s="147">
        <v>0.21149999999999999</v>
      </c>
      <c r="U270" s="146">
        <f>ROUND(E270*T270,2)</f>
        <v>118.54</v>
      </c>
      <c r="V270" s="138"/>
      <c r="W270" s="138"/>
      <c r="X270" s="138"/>
      <c r="Y270" s="138"/>
      <c r="Z270" s="138"/>
      <c r="AA270" s="138"/>
      <c r="AB270" s="138"/>
      <c r="AC270" s="138"/>
      <c r="AD270" s="138"/>
      <c r="AE270" s="138" t="s">
        <v>119</v>
      </c>
      <c r="AF270" s="138"/>
      <c r="AG270" s="138"/>
      <c r="AH270" s="138"/>
      <c r="AI270" s="138"/>
      <c r="AJ270" s="138"/>
      <c r="AK270" s="138"/>
      <c r="AL270" s="138"/>
      <c r="AM270" s="138"/>
      <c r="AN270" s="138"/>
      <c r="AO270" s="138"/>
      <c r="AP270" s="138"/>
      <c r="AQ270" s="138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8"/>
      <c r="BD270" s="138"/>
      <c r="BE270" s="138"/>
      <c r="BF270" s="138"/>
      <c r="BG270" s="138"/>
      <c r="BH270" s="138"/>
    </row>
    <row r="271" spans="1:60" x14ac:dyDescent="0.3">
      <c r="A271" s="140" t="s">
        <v>114</v>
      </c>
      <c r="B271" s="140" t="s">
        <v>79</v>
      </c>
      <c r="C271" s="182" t="s">
        <v>80</v>
      </c>
      <c r="D271" s="150"/>
      <c r="E271" s="156"/>
      <c r="F271" s="159"/>
      <c r="G271" s="159">
        <f>SUMIF(AE272:AE273,"&lt;&gt;NOR",G272:G273)</f>
        <v>0</v>
      </c>
      <c r="H271" s="159"/>
      <c r="I271" s="159">
        <f>SUM(I272:I273)</f>
        <v>0</v>
      </c>
      <c r="J271" s="159"/>
      <c r="K271" s="159">
        <f>SUM(K272:K273)</f>
        <v>0</v>
      </c>
      <c r="L271" s="159"/>
      <c r="M271" s="159">
        <f>SUM(M272:M273)</f>
        <v>0</v>
      </c>
      <c r="N271" s="151"/>
      <c r="O271" s="151">
        <f>SUM(O272:O273)</f>
        <v>1.5499999999999999E-3</v>
      </c>
      <c r="P271" s="151"/>
      <c r="Q271" s="151">
        <f>SUM(Q272:Q273)</f>
        <v>0</v>
      </c>
      <c r="R271" s="151"/>
      <c r="S271" s="151"/>
      <c r="T271" s="152"/>
      <c r="U271" s="151">
        <f>SUM(U272:U273)</f>
        <v>1.33</v>
      </c>
      <c r="AE271" t="s">
        <v>115</v>
      </c>
    </row>
    <row r="272" spans="1:60" outlineLevel="1" x14ac:dyDescent="0.3">
      <c r="A272" s="139">
        <v>132</v>
      </c>
      <c r="B272" s="139" t="s">
        <v>490</v>
      </c>
      <c r="C272" s="179" t="s">
        <v>491</v>
      </c>
      <c r="D272" s="145" t="s">
        <v>188</v>
      </c>
      <c r="E272" s="153">
        <v>1</v>
      </c>
      <c r="F272" s="157">
        <f>H272+J272</f>
        <v>0</v>
      </c>
      <c r="G272" s="158">
        <f>ROUND(E272*F272,2)</f>
        <v>0</v>
      </c>
      <c r="H272" s="158"/>
      <c r="I272" s="158">
        <f>ROUND(E272*H272,2)</f>
        <v>0</v>
      </c>
      <c r="J272" s="158"/>
      <c r="K272" s="158">
        <f>ROUND(E272*J272,2)</f>
        <v>0</v>
      </c>
      <c r="L272" s="158">
        <v>21</v>
      </c>
      <c r="M272" s="158">
        <f>G272*(1+L272/100)</f>
        <v>0</v>
      </c>
      <c r="N272" s="146">
        <v>1.5499999999999999E-3</v>
      </c>
      <c r="O272" s="146">
        <f>ROUND(E272*N272,5)</f>
        <v>1.5499999999999999E-3</v>
      </c>
      <c r="P272" s="146">
        <v>0</v>
      </c>
      <c r="Q272" s="146">
        <f>ROUND(E272*P272,5)</f>
        <v>0</v>
      </c>
      <c r="R272" s="146"/>
      <c r="S272" s="146"/>
      <c r="T272" s="147">
        <v>1.3343</v>
      </c>
      <c r="U272" s="146">
        <f>ROUND(E272*T272,2)</f>
        <v>1.33</v>
      </c>
      <c r="V272" s="138"/>
      <c r="W272" s="138"/>
      <c r="X272" s="138"/>
      <c r="Y272" s="138"/>
      <c r="Z272" s="138"/>
      <c r="AA272" s="138"/>
      <c r="AB272" s="138"/>
      <c r="AC272" s="138"/>
      <c r="AD272" s="138"/>
      <c r="AE272" s="138" t="s">
        <v>119</v>
      </c>
      <c r="AF272" s="138"/>
      <c r="AG272" s="138"/>
      <c r="AH272" s="138"/>
      <c r="AI272" s="138"/>
      <c r="AJ272" s="138"/>
      <c r="AK272" s="138"/>
      <c r="AL272" s="138"/>
      <c r="AM272" s="138"/>
      <c r="AN272" s="138"/>
      <c r="AO272" s="138"/>
      <c r="AP272" s="138"/>
      <c r="AQ272" s="138"/>
      <c r="AR272" s="138"/>
      <c r="AS272" s="138"/>
      <c r="AT272" s="138"/>
      <c r="AU272" s="138"/>
      <c r="AV272" s="138"/>
      <c r="AW272" s="138"/>
      <c r="AX272" s="138"/>
      <c r="AY272" s="138"/>
      <c r="AZ272" s="138"/>
      <c r="BA272" s="138"/>
      <c r="BB272" s="138"/>
      <c r="BC272" s="138"/>
      <c r="BD272" s="138"/>
      <c r="BE272" s="138"/>
      <c r="BF272" s="138"/>
      <c r="BG272" s="138"/>
      <c r="BH272" s="138"/>
    </row>
    <row r="273" spans="1:60" outlineLevel="1" x14ac:dyDescent="0.3">
      <c r="A273" s="139"/>
      <c r="B273" s="139"/>
      <c r="C273" s="180" t="s">
        <v>492</v>
      </c>
      <c r="D273" s="148"/>
      <c r="E273" s="154">
        <v>1</v>
      </c>
      <c r="F273" s="158"/>
      <c r="G273" s="158"/>
      <c r="H273" s="158"/>
      <c r="I273" s="158"/>
      <c r="J273" s="158"/>
      <c r="K273" s="158"/>
      <c r="L273" s="158"/>
      <c r="M273" s="158"/>
      <c r="N273" s="146"/>
      <c r="O273" s="146"/>
      <c r="P273" s="146"/>
      <c r="Q273" s="146"/>
      <c r="R273" s="146"/>
      <c r="S273" s="146"/>
      <c r="T273" s="147"/>
      <c r="U273" s="146"/>
      <c r="V273" s="138"/>
      <c r="W273" s="138"/>
      <c r="X273" s="138"/>
      <c r="Y273" s="138"/>
      <c r="Z273" s="138"/>
      <c r="AA273" s="138"/>
      <c r="AB273" s="138"/>
      <c r="AC273" s="138"/>
      <c r="AD273" s="138"/>
      <c r="AE273" s="138" t="s">
        <v>131</v>
      </c>
      <c r="AF273" s="138">
        <v>0</v>
      </c>
      <c r="AG273" s="138"/>
      <c r="AH273" s="138"/>
      <c r="AI273" s="138"/>
      <c r="AJ273" s="138"/>
      <c r="AK273" s="138"/>
      <c r="AL273" s="138"/>
      <c r="AM273" s="138"/>
      <c r="AN273" s="138"/>
      <c r="AO273" s="138"/>
      <c r="AP273" s="138"/>
      <c r="AQ273" s="138"/>
      <c r="AR273" s="138"/>
      <c r="AS273" s="138"/>
      <c r="AT273" s="138"/>
      <c r="AU273" s="138"/>
      <c r="AV273" s="138"/>
      <c r="AW273" s="138"/>
      <c r="AX273" s="138"/>
      <c r="AY273" s="138"/>
      <c r="AZ273" s="138"/>
      <c r="BA273" s="138"/>
      <c r="BB273" s="138"/>
      <c r="BC273" s="138"/>
      <c r="BD273" s="138"/>
      <c r="BE273" s="138"/>
      <c r="BF273" s="138"/>
      <c r="BG273" s="138"/>
      <c r="BH273" s="138"/>
    </row>
    <row r="274" spans="1:60" x14ac:dyDescent="0.3">
      <c r="A274" s="140" t="s">
        <v>114</v>
      </c>
      <c r="B274" s="140" t="s">
        <v>81</v>
      </c>
      <c r="C274" s="182" t="s">
        <v>82</v>
      </c>
      <c r="D274" s="150"/>
      <c r="E274" s="156"/>
      <c r="F274" s="159"/>
      <c r="G274" s="159">
        <f>SUMIF(AE275:AE280,"&lt;&gt;NOR",G275:G280)</f>
        <v>0</v>
      </c>
      <c r="H274" s="159"/>
      <c r="I274" s="159">
        <f>SUM(I275:I280)</f>
        <v>0</v>
      </c>
      <c r="J274" s="159"/>
      <c r="K274" s="159">
        <f>SUM(K275:K280)</f>
        <v>0</v>
      </c>
      <c r="L274" s="159"/>
      <c r="M274" s="159">
        <f>SUM(M275:M280)</f>
        <v>0</v>
      </c>
      <c r="N274" s="151"/>
      <c r="O274" s="151">
        <f>SUM(O275:O280)</f>
        <v>1.21E-2</v>
      </c>
      <c r="P274" s="151"/>
      <c r="Q274" s="151">
        <f>SUM(Q275:Q280)</f>
        <v>0</v>
      </c>
      <c r="R274" s="151"/>
      <c r="S274" s="151"/>
      <c r="T274" s="152"/>
      <c r="U274" s="151">
        <f>SUM(U275:U280)</f>
        <v>3.16</v>
      </c>
      <c r="AE274" t="s">
        <v>115</v>
      </c>
    </row>
    <row r="275" spans="1:60" outlineLevel="1" x14ac:dyDescent="0.3">
      <c r="A275" s="139">
        <v>133</v>
      </c>
      <c r="B275" s="139" t="s">
        <v>493</v>
      </c>
      <c r="C275" s="179" t="s">
        <v>494</v>
      </c>
      <c r="D275" s="145" t="s">
        <v>126</v>
      </c>
      <c r="E275" s="153">
        <v>2</v>
      </c>
      <c r="F275" s="157">
        <f t="shared" ref="F275:F280" si="32">H275+J275</f>
        <v>0</v>
      </c>
      <c r="G275" s="158">
        <f t="shared" ref="G275:G280" si="33">ROUND(E275*F275,2)</f>
        <v>0</v>
      </c>
      <c r="H275" s="158"/>
      <c r="I275" s="158">
        <f t="shared" ref="I275:I280" si="34">ROUND(E275*H275,2)</f>
        <v>0</v>
      </c>
      <c r="J275" s="158"/>
      <c r="K275" s="158">
        <f t="shared" ref="K275:K280" si="35">ROUND(E275*J275,2)</f>
        <v>0</v>
      </c>
      <c r="L275" s="158">
        <v>21</v>
      </c>
      <c r="M275" s="158">
        <f t="shared" ref="M275:M280" si="36">G275*(1+L275/100)</f>
        <v>0</v>
      </c>
      <c r="N275" s="146">
        <v>0</v>
      </c>
      <c r="O275" s="146">
        <f t="shared" ref="O275:O280" si="37">ROUND(E275*N275,5)</f>
        <v>0</v>
      </c>
      <c r="P275" s="146">
        <v>0</v>
      </c>
      <c r="Q275" s="146">
        <f t="shared" ref="Q275:Q280" si="38">ROUND(E275*P275,5)</f>
        <v>0</v>
      </c>
      <c r="R275" s="146"/>
      <c r="S275" s="146"/>
      <c r="T275" s="147">
        <v>0.17499999999999999</v>
      </c>
      <c r="U275" s="146">
        <f t="shared" ref="U275:U280" si="39">ROUND(E275*T275,2)</f>
        <v>0.35</v>
      </c>
      <c r="V275" s="138"/>
      <c r="W275" s="138"/>
      <c r="X275" s="138"/>
      <c r="Y275" s="138"/>
      <c r="Z275" s="138"/>
      <c r="AA275" s="138"/>
      <c r="AB275" s="138"/>
      <c r="AC275" s="138"/>
      <c r="AD275" s="138"/>
      <c r="AE275" s="138" t="s">
        <v>119</v>
      </c>
      <c r="AF275" s="138"/>
      <c r="AG275" s="138"/>
      <c r="AH275" s="138"/>
      <c r="AI275" s="138"/>
      <c r="AJ275" s="138"/>
      <c r="AK275" s="138"/>
      <c r="AL275" s="138"/>
      <c r="AM275" s="138"/>
      <c r="AN275" s="138"/>
      <c r="AO275" s="138"/>
      <c r="AP275" s="138"/>
      <c r="AQ275" s="138"/>
      <c r="AR275" s="138"/>
      <c r="AS275" s="138"/>
      <c r="AT275" s="138"/>
      <c r="AU275" s="138"/>
      <c r="AV275" s="138"/>
      <c r="AW275" s="138"/>
      <c r="AX275" s="138"/>
      <c r="AY275" s="138"/>
      <c r="AZ275" s="138"/>
      <c r="BA275" s="138"/>
      <c r="BB275" s="138"/>
      <c r="BC275" s="138"/>
      <c r="BD275" s="138"/>
      <c r="BE275" s="138"/>
      <c r="BF275" s="138"/>
      <c r="BG275" s="138"/>
      <c r="BH275" s="138"/>
    </row>
    <row r="276" spans="1:60" outlineLevel="1" x14ac:dyDescent="0.3">
      <c r="A276" s="139">
        <v>134</v>
      </c>
      <c r="B276" s="139" t="s">
        <v>495</v>
      </c>
      <c r="C276" s="179" t="s">
        <v>496</v>
      </c>
      <c r="D276" s="145" t="s">
        <v>126</v>
      </c>
      <c r="E276" s="153">
        <v>2</v>
      </c>
      <c r="F276" s="157">
        <f t="shared" si="32"/>
        <v>0</v>
      </c>
      <c r="G276" s="158">
        <f t="shared" si="33"/>
        <v>0</v>
      </c>
      <c r="H276" s="158"/>
      <c r="I276" s="158">
        <f t="shared" si="34"/>
        <v>0</v>
      </c>
      <c r="J276" s="158"/>
      <c r="K276" s="158">
        <f t="shared" si="35"/>
        <v>0</v>
      </c>
      <c r="L276" s="158">
        <v>21</v>
      </c>
      <c r="M276" s="158">
        <f t="shared" si="36"/>
        <v>0</v>
      </c>
      <c r="N276" s="146">
        <v>2.3E-3</v>
      </c>
      <c r="O276" s="146">
        <f t="shared" si="37"/>
        <v>4.5999999999999999E-3</v>
      </c>
      <c r="P276" s="146">
        <v>0</v>
      </c>
      <c r="Q276" s="146">
        <f t="shared" si="38"/>
        <v>0</v>
      </c>
      <c r="R276" s="146"/>
      <c r="S276" s="146"/>
      <c r="T276" s="147">
        <v>0</v>
      </c>
      <c r="U276" s="146">
        <f t="shared" si="39"/>
        <v>0</v>
      </c>
      <c r="V276" s="138"/>
      <c r="W276" s="138"/>
      <c r="X276" s="138"/>
      <c r="Y276" s="138"/>
      <c r="Z276" s="138"/>
      <c r="AA276" s="138"/>
      <c r="AB276" s="138"/>
      <c r="AC276" s="138"/>
      <c r="AD276" s="138"/>
      <c r="AE276" s="138" t="s">
        <v>123</v>
      </c>
      <c r="AF276" s="138"/>
      <c r="AG276" s="138"/>
      <c r="AH276" s="138"/>
      <c r="AI276" s="138"/>
      <c r="AJ276" s="138"/>
      <c r="AK276" s="138"/>
      <c r="AL276" s="138"/>
      <c r="AM276" s="138"/>
      <c r="AN276" s="138"/>
      <c r="AO276" s="138"/>
      <c r="AP276" s="138"/>
      <c r="AQ276" s="138"/>
      <c r="AR276" s="138"/>
      <c r="AS276" s="138"/>
      <c r="AT276" s="138"/>
      <c r="AU276" s="138"/>
      <c r="AV276" s="138"/>
      <c r="AW276" s="138"/>
      <c r="AX276" s="138"/>
      <c r="AY276" s="138"/>
      <c r="AZ276" s="138"/>
      <c r="BA276" s="138"/>
      <c r="BB276" s="138"/>
      <c r="BC276" s="138"/>
      <c r="BD276" s="138"/>
      <c r="BE276" s="138"/>
      <c r="BF276" s="138"/>
      <c r="BG276" s="138"/>
      <c r="BH276" s="138"/>
    </row>
    <row r="277" spans="1:60" outlineLevel="1" x14ac:dyDescent="0.3">
      <c r="A277" s="139">
        <v>135</v>
      </c>
      <c r="B277" s="139" t="s">
        <v>497</v>
      </c>
      <c r="C277" s="179" t="s">
        <v>498</v>
      </c>
      <c r="D277" s="145" t="s">
        <v>188</v>
      </c>
      <c r="E277" s="153">
        <v>2</v>
      </c>
      <c r="F277" s="157">
        <f t="shared" si="32"/>
        <v>0</v>
      </c>
      <c r="G277" s="158">
        <f t="shared" si="33"/>
        <v>0</v>
      </c>
      <c r="H277" s="158"/>
      <c r="I277" s="158">
        <f t="shared" si="34"/>
        <v>0</v>
      </c>
      <c r="J277" s="158"/>
      <c r="K277" s="158">
        <f t="shared" si="35"/>
        <v>0</v>
      </c>
      <c r="L277" s="158">
        <v>21</v>
      </c>
      <c r="M277" s="158">
        <f t="shared" si="36"/>
        <v>0</v>
      </c>
      <c r="N277" s="146">
        <v>0</v>
      </c>
      <c r="O277" s="146">
        <f t="shared" si="37"/>
        <v>0</v>
      </c>
      <c r="P277" s="146">
        <v>0</v>
      </c>
      <c r="Q277" s="146">
        <f t="shared" si="38"/>
        <v>0</v>
      </c>
      <c r="R277" s="146"/>
      <c r="S277" s="146"/>
      <c r="T277" s="147">
        <v>0.23</v>
      </c>
      <c r="U277" s="146">
        <f t="shared" si="39"/>
        <v>0.46</v>
      </c>
      <c r="V277" s="138"/>
      <c r="W277" s="138"/>
      <c r="X277" s="138"/>
      <c r="Y277" s="138"/>
      <c r="Z277" s="138"/>
      <c r="AA277" s="138"/>
      <c r="AB277" s="138"/>
      <c r="AC277" s="138"/>
      <c r="AD277" s="138"/>
      <c r="AE277" s="138" t="s">
        <v>119</v>
      </c>
      <c r="AF277" s="138"/>
      <c r="AG277" s="138"/>
      <c r="AH277" s="138"/>
      <c r="AI277" s="138"/>
      <c r="AJ277" s="138"/>
      <c r="AK277" s="138"/>
      <c r="AL277" s="138"/>
      <c r="AM277" s="138"/>
      <c r="AN277" s="138"/>
      <c r="AO277" s="138"/>
      <c r="AP277" s="138"/>
      <c r="AQ277" s="138"/>
      <c r="AR277" s="138"/>
      <c r="AS277" s="138"/>
      <c r="AT277" s="138"/>
      <c r="AU277" s="138"/>
      <c r="AV277" s="138"/>
      <c r="AW277" s="138"/>
      <c r="AX277" s="138"/>
      <c r="AY277" s="138"/>
      <c r="AZ277" s="138"/>
      <c r="BA277" s="138"/>
      <c r="BB277" s="138"/>
      <c r="BC277" s="138"/>
      <c r="BD277" s="138"/>
      <c r="BE277" s="138"/>
      <c r="BF277" s="138"/>
      <c r="BG277" s="138"/>
      <c r="BH277" s="138"/>
    </row>
    <row r="278" spans="1:60" outlineLevel="1" x14ac:dyDescent="0.3">
      <c r="A278" s="139">
        <v>136</v>
      </c>
      <c r="B278" s="139" t="s">
        <v>499</v>
      </c>
      <c r="C278" s="179" t="s">
        <v>500</v>
      </c>
      <c r="D278" s="145" t="s">
        <v>188</v>
      </c>
      <c r="E278" s="153">
        <v>2</v>
      </c>
      <c r="F278" s="157">
        <f t="shared" si="32"/>
        <v>0</v>
      </c>
      <c r="G278" s="158">
        <f t="shared" si="33"/>
        <v>0</v>
      </c>
      <c r="H278" s="158"/>
      <c r="I278" s="158">
        <f t="shared" si="34"/>
        <v>0</v>
      </c>
      <c r="J278" s="158"/>
      <c r="K278" s="158">
        <f t="shared" si="35"/>
        <v>0</v>
      </c>
      <c r="L278" s="158">
        <v>21</v>
      </c>
      <c r="M278" s="158">
        <f t="shared" si="36"/>
        <v>0</v>
      </c>
      <c r="N278" s="146">
        <v>1.5E-3</v>
      </c>
      <c r="O278" s="146">
        <f t="shared" si="37"/>
        <v>3.0000000000000001E-3</v>
      </c>
      <c r="P278" s="146">
        <v>0</v>
      </c>
      <c r="Q278" s="146">
        <f t="shared" si="38"/>
        <v>0</v>
      </c>
      <c r="R278" s="146"/>
      <c r="S278" s="146"/>
      <c r="T278" s="147">
        <v>0</v>
      </c>
      <c r="U278" s="146">
        <f t="shared" si="39"/>
        <v>0</v>
      </c>
      <c r="V278" s="138"/>
      <c r="W278" s="138"/>
      <c r="X278" s="138"/>
      <c r="Y278" s="138"/>
      <c r="Z278" s="138"/>
      <c r="AA278" s="138"/>
      <c r="AB278" s="138"/>
      <c r="AC278" s="138"/>
      <c r="AD278" s="138"/>
      <c r="AE278" s="138" t="s">
        <v>123</v>
      </c>
      <c r="AF278" s="138"/>
      <c r="AG278" s="138"/>
      <c r="AH278" s="138"/>
      <c r="AI278" s="138"/>
      <c r="AJ278" s="138"/>
      <c r="AK278" s="138"/>
      <c r="AL278" s="138"/>
      <c r="AM278" s="138"/>
      <c r="AN278" s="138"/>
      <c r="AO278" s="138"/>
      <c r="AP278" s="138"/>
      <c r="AQ278" s="138"/>
      <c r="AR278" s="138"/>
      <c r="AS278" s="138"/>
      <c r="AT278" s="138"/>
      <c r="AU278" s="138"/>
      <c r="AV278" s="138"/>
      <c r="AW278" s="138"/>
      <c r="AX278" s="138"/>
      <c r="AY278" s="138"/>
      <c r="AZ278" s="138"/>
      <c r="BA278" s="138"/>
      <c r="BB278" s="138"/>
      <c r="BC278" s="138"/>
      <c r="BD278" s="138"/>
      <c r="BE278" s="138"/>
      <c r="BF278" s="138"/>
      <c r="BG278" s="138"/>
      <c r="BH278" s="138"/>
    </row>
    <row r="279" spans="1:60" outlineLevel="1" x14ac:dyDescent="0.3">
      <c r="A279" s="139">
        <v>137</v>
      </c>
      <c r="B279" s="139" t="s">
        <v>501</v>
      </c>
      <c r="C279" s="179" t="s">
        <v>502</v>
      </c>
      <c r="D279" s="145" t="s">
        <v>188</v>
      </c>
      <c r="E279" s="153">
        <v>9</v>
      </c>
      <c r="F279" s="157">
        <f t="shared" si="32"/>
        <v>0</v>
      </c>
      <c r="G279" s="158">
        <f t="shared" si="33"/>
        <v>0</v>
      </c>
      <c r="H279" s="158"/>
      <c r="I279" s="158">
        <f t="shared" si="34"/>
        <v>0</v>
      </c>
      <c r="J279" s="158"/>
      <c r="K279" s="158">
        <f t="shared" si="35"/>
        <v>0</v>
      </c>
      <c r="L279" s="158">
        <v>21</v>
      </c>
      <c r="M279" s="158">
        <f t="shared" si="36"/>
        <v>0</v>
      </c>
      <c r="N279" s="146">
        <v>0</v>
      </c>
      <c r="O279" s="146">
        <f t="shared" si="37"/>
        <v>0</v>
      </c>
      <c r="P279" s="146">
        <v>0</v>
      </c>
      <c r="Q279" s="146">
        <f t="shared" si="38"/>
        <v>0</v>
      </c>
      <c r="R279" s="146"/>
      <c r="S279" s="146"/>
      <c r="T279" s="147">
        <v>0.26100000000000001</v>
      </c>
      <c r="U279" s="146">
        <f t="shared" si="39"/>
        <v>2.35</v>
      </c>
      <c r="V279" s="138"/>
      <c r="W279" s="138"/>
      <c r="X279" s="138"/>
      <c r="Y279" s="138"/>
      <c r="Z279" s="138"/>
      <c r="AA279" s="138"/>
      <c r="AB279" s="138"/>
      <c r="AC279" s="138"/>
      <c r="AD279" s="138"/>
      <c r="AE279" s="138" t="s">
        <v>119</v>
      </c>
      <c r="AF279" s="138"/>
      <c r="AG279" s="138"/>
      <c r="AH279" s="138"/>
      <c r="AI279" s="138"/>
      <c r="AJ279" s="138"/>
      <c r="AK279" s="138"/>
      <c r="AL279" s="138"/>
      <c r="AM279" s="138"/>
      <c r="AN279" s="138"/>
      <c r="AO279" s="138"/>
      <c r="AP279" s="138"/>
      <c r="AQ279" s="138"/>
      <c r="AR279" s="138"/>
      <c r="AS279" s="138"/>
      <c r="AT279" s="138"/>
      <c r="AU279" s="138"/>
      <c r="AV279" s="138"/>
      <c r="AW279" s="138"/>
      <c r="AX279" s="138"/>
      <c r="AY279" s="138"/>
      <c r="AZ279" s="138"/>
      <c r="BA279" s="138"/>
      <c r="BB279" s="138"/>
      <c r="BC279" s="138"/>
      <c r="BD279" s="138"/>
      <c r="BE279" s="138"/>
      <c r="BF279" s="138"/>
      <c r="BG279" s="138"/>
      <c r="BH279" s="138"/>
    </row>
    <row r="280" spans="1:60" outlineLevel="1" x14ac:dyDescent="0.3">
      <c r="A280" s="139">
        <v>138</v>
      </c>
      <c r="B280" s="139" t="s">
        <v>503</v>
      </c>
      <c r="C280" s="179" t="s">
        <v>504</v>
      </c>
      <c r="D280" s="145" t="s">
        <v>188</v>
      </c>
      <c r="E280" s="153">
        <v>9</v>
      </c>
      <c r="F280" s="157">
        <f t="shared" si="32"/>
        <v>0</v>
      </c>
      <c r="G280" s="158">
        <f t="shared" si="33"/>
        <v>0</v>
      </c>
      <c r="H280" s="158"/>
      <c r="I280" s="158">
        <f t="shared" si="34"/>
        <v>0</v>
      </c>
      <c r="J280" s="158"/>
      <c r="K280" s="158">
        <f t="shared" si="35"/>
        <v>0</v>
      </c>
      <c r="L280" s="158">
        <v>21</v>
      </c>
      <c r="M280" s="158">
        <f t="shared" si="36"/>
        <v>0</v>
      </c>
      <c r="N280" s="146">
        <v>5.0000000000000001E-4</v>
      </c>
      <c r="O280" s="146">
        <f t="shared" si="37"/>
        <v>4.4999999999999997E-3</v>
      </c>
      <c r="P280" s="146">
        <v>0</v>
      </c>
      <c r="Q280" s="146">
        <f t="shared" si="38"/>
        <v>0</v>
      </c>
      <c r="R280" s="146"/>
      <c r="S280" s="146"/>
      <c r="T280" s="147">
        <v>0</v>
      </c>
      <c r="U280" s="146">
        <f t="shared" si="39"/>
        <v>0</v>
      </c>
      <c r="V280" s="138"/>
      <c r="W280" s="138"/>
      <c r="X280" s="138"/>
      <c r="Y280" s="138"/>
      <c r="Z280" s="138"/>
      <c r="AA280" s="138"/>
      <c r="AB280" s="138"/>
      <c r="AC280" s="138"/>
      <c r="AD280" s="138"/>
      <c r="AE280" s="138" t="s">
        <v>123</v>
      </c>
      <c r="AF280" s="138"/>
      <c r="AG280" s="138"/>
      <c r="AH280" s="138"/>
      <c r="AI280" s="138"/>
      <c r="AJ280" s="138"/>
      <c r="AK280" s="138"/>
      <c r="AL280" s="138"/>
      <c r="AM280" s="138"/>
      <c r="AN280" s="138"/>
      <c r="AO280" s="138"/>
      <c r="AP280" s="138"/>
      <c r="AQ280" s="138"/>
      <c r="AR280" s="138"/>
      <c r="AS280" s="138"/>
      <c r="AT280" s="138"/>
      <c r="AU280" s="138"/>
      <c r="AV280" s="138"/>
      <c r="AW280" s="138"/>
      <c r="AX280" s="138"/>
      <c r="AY280" s="138"/>
      <c r="AZ280" s="138"/>
      <c r="BA280" s="138"/>
      <c r="BB280" s="138"/>
      <c r="BC280" s="138"/>
      <c r="BD280" s="138"/>
      <c r="BE280" s="138"/>
      <c r="BF280" s="138"/>
      <c r="BG280" s="138"/>
      <c r="BH280" s="138"/>
    </row>
    <row r="281" spans="1:60" x14ac:dyDescent="0.3">
      <c r="A281" s="140" t="s">
        <v>114</v>
      </c>
      <c r="B281" s="140" t="s">
        <v>83</v>
      </c>
      <c r="C281" s="182" t="s">
        <v>84</v>
      </c>
      <c r="D281" s="150"/>
      <c r="E281" s="156"/>
      <c r="F281" s="159"/>
      <c r="G281" s="159">
        <f>SUMIF(AE282:AE291,"&lt;&gt;NOR",G282:G291)</f>
        <v>0</v>
      </c>
      <c r="H281" s="159"/>
      <c r="I281" s="159">
        <f>SUM(I282:I291)</f>
        <v>0</v>
      </c>
      <c r="J281" s="159"/>
      <c r="K281" s="159">
        <f>SUM(K282:K291)</f>
        <v>0</v>
      </c>
      <c r="L281" s="159"/>
      <c r="M281" s="159">
        <f>SUM(M282:M291)</f>
        <v>0</v>
      </c>
      <c r="N281" s="151"/>
      <c r="O281" s="151">
        <f>SUM(O282:O291)</f>
        <v>0</v>
      </c>
      <c r="P281" s="151"/>
      <c r="Q281" s="151">
        <f>SUM(Q282:Q291)</f>
        <v>0</v>
      </c>
      <c r="R281" s="151"/>
      <c r="S281" s="151"/>
      <c r="T281" s="152"/>
      <c r="U281" s="151">
        <f>SUM(U282:U291)</f>
        <v>16.55</v>
      </c>
      <c r="AE281" t="s">
        <v>115</v>
      </c>
    </row>
    <row r="282" spans="1:60" outlineLevel="1" x14ac:dyDescent="0.3">
      <c r="A282" s="139">
        <v>139</v>
      </c>
      <c r="B282" s="139" t="s">
        <v>505</v>
      </c>
      <c r="C282" s="179" t="s">
        <v>506</v>
      </c>
      <c r="D282" s="145" t="s">
        <v>281</v>
      </c>
      <c r="E282" s="153">
        <v>9.1500000000000001E-3</v>
      </c>
      <c r="F282" s="157">
        <f>H282+J282</f>
        <v>0</v>
      </c>
      <c r="G282" s="158">
        <f>ROUND(E282*F282,2)</f>
        <v>0</v>
      </c>
      <c r="H282" s="158"/>
      <c r="I282" s="158">
        <f>ROUND(E282*H282,2)</f>
        <v>0</v>
      </c>
      <c r="J282" s="158"/>
      <c r="K282" s="158">
        <f>ROUND(E282*J282,2)</f>
        <v>0</v>
      </c>
      <c r="L282" s="158">
        <v>21</v>
      </c>
      <c r="M282" s="158">
        <f>G282*(1+L282/100)</f>
        <v>0</v>
      </c>
      <c r="N282" s="146">
        <v>0</v>
      </c>
      <c r="O282" s="146">
        <f>ROUND(E282*N282,5)</f>
        <v>0</v>
      </c>
      <c r="P282" s="146">
        <v>0</v>
      </c>
      <c r="Q282" s="146">
        <f>ROUND(E282*P282,5)</f>
        <v>0</v>
      </c>
      <c r="R282" s="146"/>
      <c r="S282" s="146"/>
      <c r="T282" s="147">
        <v>0.35099999999999998</v>
      </c>
      <c r="U282" s="146">
        <f>ROUND(E282*T282,2)</f>
        <v>0</v>
      </c>
      <c r="V282" s="138"/>
      <c r="W282" s="138"/>
      <c r="X282" s="138"/>
      <c r="Y282" s="138"/>
      <c r="Z282" s="138"/>
      <c r="AA282" s="138"/>
      <c r="AB282" s="138"/>
      <c r="AC282" s="138"/>
      <c r="AD282" s="138"/>
      <c r="AE282" s="138" t="s">
        <v>119</v>
      </c>
      <c r="AF282" s="138"/>
      <c r="AG282" s="138"/>
      <c r="AH282" s="138"/>
      <c r="AI282" s="138"/>
      <c r="AJ282" s="138"/>
      <c r="AK282" s="138"/>
      <c r="AL282" s="138"/>
      <c r="AM282" s="138"/>
      <c r="AN282" s="138"/>
      <c r="AO282" s="138"/>
      <c r="AP282" s="138"/>
      <c r="AQ282" s="138"/>
      <c r="AR282" s="138"/>
      <c r="AS282" s="138"/>
      <c r="AT282" s="138"/>
      <c r="AU282" s="138"/>
      <c r="AV282" s="138"/>
      <c r="AW282" s="138"/>
      <c r="AX282" s="138"/>
      <c r="AY282" s="138"/>
      <c r="AZ282" s="138"/>
      <c r="BA282" s="138"/>
      <c r="BB282" s="138"/>
      <c r="BC282" s="138"/>
      <c r="BD282" s="138"/>
      <c r="BE282" s="138"/>
      <c r="BF282" s="138"/>
      <c r="BG282" s="138"/>
      <c r="BH282" s="138"/>
    </row>
    <row r="283" spans="1:60" outlineLevel="1" x14ac:dyDescent="0.3">
      <c r="A283" s="139">
        <v>140</v>
      </c>
      <c r="B283" s="139" t="s">
        <v>507</v>
      </c>
      <c r="C283" s="179" t="s">
        <v>508</v>
      </c>
      <c r="D283" s="145" t="s">
        <v>281</v>
      </c>
      <c r="E283" s="153">
        <v>143.81689</v>
      </c>
      <c r="F283" s="157">
        <f>H283+J283</f>
        <v>0</v>
      </c>
      <c r="G283" s="158">
        <f>ROUND(E283*F283,2)</f>
        <v>0</v>
      </c>
      <c r="H283" s="158"/>
      <c r="I283" s="158">
        <f>ROUND(E283*H283,2)</f>
        <v>0</v>
      </c>
      <c r="J283" s="158"/>
      <c r="K283" s="158">
        <f>ROUND(E283*J283,2)</f>
        <v>0</v>
      </c>
      <c r="L283" s="158">
        <v>21</v>
      </c>
      <c r="M283" s="158">
        <f>G283*(1+L283/100)</f>
        <v>0</v>
      </c>
      <c r="N283" s="146">
        <v>0</v>
      </c>
      <c r="O283" s="146">
        <f>ROUND(E283*N283,5)</f>
        <v>0</v>
      </c>
      <c r="P283" s="146">
        <v>0</v>
      </c>
      <c r="Q283" s="146">
        <f>ROUND(E283*P283,5)</f>
        <v>0</v>
      </c>
      <c r="R283" s="146"/>
      <c r="S283" s="146"/>
      <c r="T283" s="147">
        <v>0.01</v>
      </c>
      <c r="U283" s="146">
        <f>ROUND(E283*T283,2)</f>
        <v>1.44</v>
      </c>
      <c r="V283" s="138"/>
      <c r="W283" s="138"/>
      <c r="X283" s="138"/>
      <c r="Y283" s="138"/>
      <c r="Z283" s="138"/>
      <c r="AA283" s="138"/>
      <c r="AB283" s="138"/>
      <c r="AC283" s="138"/>
      <c r="AD283" s="138"/>
      <c r="AE283" s="138" t="s">
        <v>119</v>
      </c>
      <c r="AF283" s="138"/>
      <c r="AG283" s="138"/>
      <c r="AH283" s="138"/>
      <c r="AI283" s="138"/>
      <c r="AJ283" s="138"/>
      <c r="AK283" s="138"/>
      <c r="AL283" s="138"/>
      <c r="AM283" s="138"/>
      <c r="AN283" s="138"/>
      <c r="AO283" s="138"/>
      <c r="AP283" s="138"/>
      <c r="AQ283" s="138"/>
      <c r="AR283" s="138"/>
      <c r="AS283" s="138"/>
      <c r="AT283" s="138"/>
      <c r="AU283" s="138"/>
      <c r="AV283" s="138"/>
      <c r="AW283" s="138"/>
      <c r="AX283" s="138"/>
      <c r="AY283" s="138"/>
      <c r="AZ283" s="138"/>
      <c r="BA283" s="138"/>
      <c r="BB283" s="138"/>
      <c r="BC283" s="138"/>
      <c r="BD283" s="138"/>
      <c r="BE283" s="138"/>
      <c r="BF283" s="138"/>
      <c r="BG283" s="138"/>
      <c r="BH283" s="138"/>
    </row>
    <row r="284" spans="1:60" outlineLevel="1" x14ac:dyDescent="0.3">
      <c r="A284" s="139"/>
      <c r="B284" s="139"/>
      <c r="C284" s="180" t="s">
        <v>509</v>
      </c>
      <c r="D284" s="148"/>
      <c r="E284" s="154">
        <v>141.73688999999999</v>
      </c>
      <c r="F284" s="158"/>
      <c r="G284" s="158"/>
      <c r="H284" s="158"/>
      <c r="I284" s="158"/>
      <c r="J284" s="158"/>
      <c r="K284" s="158"/>
      <c r="L284" s="158"/>
      <c r="M284" s="158"/>
      <c r="N284" s="146"/>
      <c r="O284" s="146"/>
      <c r="P284" s="146"/>
      <c r="Q284" s="146"/>
      <c r="R284" s="146"/>
      <c r="S284" s="146"/>
      <c r="T284" s="147"/>
      <c r="U284" s="146"/>
      <c r="V284" s="138"/>
      <c r="W284" s="138"/>
      <c r="X284" s="138"/>
      <c r="Y284" s="138"/>
      <c r="Z284" s="138"/>
      <c r="AA284" s="138"/>
      <c r="AB284" s="138"/>
      <c r="AC284" s="138"/>
      <c r="AD284" s="138"/>
      <c r="AE284" s="138" t="s">
        <v>131</v>
      </c>
      <c r="AF284" s="138">
        <v>0</v>
      </c>
      <c r="AG284" s="138"/>
      <c r="AH284" s="138"/>
      <c r="AI284" s="138"/>
      <c r="AJ284" s="138"/>
      <c r="AK284" s="138"/>
      <c r="AL284" s="138"/>
      <c r="AM284" s="138"/>
      <c r="AN284" s="138"/>
      <c r="AO284" s="138"/>
      <c r="AP284" s="138"/>
      <c r="AQ284" s="138"/>
      <c r="AR284" s="138"/>
      <c r="AS284" s="138"/>
      <c r="AT284" s="138"/>
      <c r="AU284" s="138"/>
      <c r="AV284" s="138"/>
      <c r="AW284" s="138"/>
      <c r="AX284" s="138"/>
      <c r="AY284" s="138"/>
      <c r="AZ284" s="138"/>
      <c r="BA284" s="138"/>
      <c r="BB284" s="138"/>
      <c r="BC284" s="138"/>
      <c r="BD284" s="138"/>
      <c r="BE284" s="138"/>
      <c r="BF284" s="138"/>
      <c r="BG284" s="138"/>
      <c r="BH284" s="138"/>
    </row>
    <row r="285" spans="1:60" outlineLevel="1" x14ac:dyDescent="0.3">
      <c r="A285" s="139"/>
      <c r="B285" s="139"/>
      <c r="C285" s="180" t="s">
        <v>510</v>
      </c>
      <c r="D285" s="148"/>
      <c r="E285" s="154">
        <v>2.08</v>
      </c>
      <c r="F285" s="158"/>
      <c r="G285" s="158"/>
      <c r="H285" s="158"/>
      <c r="I285" s="158"/>
      <c r="J285" s="158"/>
      <c r="K285" s="158"/>
      <c r="L285" s="158"/>
      <c r="M285" s="158"/>
      <c r="N285" s="146"/>
      <c r="O285" s="146"/>
      <c r="P285" s="146"/>
      <c r="Q285" s="146"/>
      <c r="R285" s="146"/>
      <c r="S285" s="146"/>
      <c r="T285" s="147"/>
      <c r="U285" s="146"/>
      <c r="V285" s="138"/>
      <c r="W285" s="138"/>
      <c r="X285" s="138"/>
      <c r="Y285" s="138"/>
      <c r="Z285" s="138"/>
      <c r="AA285" s="138"/>
      <c r="AB285" s="138"/>
      <c r="AC285" s="138"/>
      <c r="AD285" s="138"/>
      <c r="AE285" s="138" t="s">
        <v>131</v>
      </c>
      <c r="AF285" s="138">
        <v>0</v>
      </c>
      <c r="AG285" s="138"/>
      <c r="AH285" s="138"/>
      <c r="AI285" s="138"/>
      <c r="AJ285" s="138"/>
      <c r="AK285" s="138"/>
      <c r="AL285" s="138"/>
      <c r="AM285" s="138"/>
      <c r="AN285" s="138"/>
      <c r="AO285" s="138"/>
      <c r="AP285" s="138"/>
      <c r="AQ285" s="138"/>
      <c r="AR285" s="138"/>
      <c r="AS285" s="138"/>
      <c r="AT285" s="138"/>
      <c r="AU285" s="138"/>
      <c r="AV285" s="138"/>
      <c r="AW285" s="138"/>
      <c r="AX285" s="138"/>
      <c r="AY285" s="138"/>
      <c r="AZ285" s="138"/>
      <c r="BA285" s="138"/>
      <c r="BB285" s="138"/>
      <c r="BC285" s="138"/>
      <c r="BD285" s="138"/>
      <c r="BE285" s="138"/>
      <c r="BF285" s="138"/>
      <c r="BG285" s="138"/>
      <c r="BH285" s="138"/>
    </row>
    <row r="286" spans="1:60" outlineLevel="1" x14ac:dyDescent="0.3">
      <c r="A286" s="139">
        <v>141</v>
      </c>
      <c r="B286" s="139" t="s">
        <v>511</v>
      </c>
      <c r="C286" s="179" t="s">
        <v>512</v>
      </c>
      <c r="D286" s="145" t="s">
        <v>281</v>
      </c>
      <c r="E286" s="153">
        <v>2013.4364599999999</v>
      </c>
      <c r="F286" s="157">
        <f>H286+J286</f>
        <v>0</v>
      </c>
      <c r="G286" s="158">
        <f>ROUND(E286*F286,2)</f>
        <v>0</v>
      </c>
      <c r="H286" s="158"/>
      <c r="I286" s="158">
        <f>ROUND(E286*H286,2)</f>
        <v>0</v>
      </c>
      <c r="J286" s="158"/>
      <c r="K286" s="158">
        <f>ROUND(E286*J286,2)</f>
        <v>0</v>
      </c>
      <c r="L286" s="158">
        <v>21</v>
      </c>
      <c r="M286" s="158">
        <f>G286*(1+L286/100)</f>
        <v>0</v>
      </c>
      <c r="N286" s="146">
        <v>0</v>
      </c>
      <c r="O286" s="146">
        <f>ROUND(E286*N286,5)</f>
        <v>0</v>
      </c>
      <c r="P286" s="146">
        <v>0</v>
      </c>
      <c r="Q286" s="146">
        <f>ROUND(E286*P286,5)</f>
        <v>0</v>
      </c>
      <c r="R286" s="146"/>
      <c r="S286" s="146"/>
      <c r="T286" s="147">
        <v>0</v>
      </c>
      <c r="U286" s="146">
        <f>ROUND(E286*T286,2)</f>
        <v>0</v>
      </c>
      <c r="V286" s="138"/>
      <c r="W286" s="138"/>
      <c r="X286" s="138"/>
      <c r="Y286" s="138"/>
      <c r="Z286" s="138"/>
      <c r="AA286" s="138"/>
      <c r="AB286" s="138"/>
      <c r="AC286" s="138"/>
      <c r="AD286" s="138"/>
      <c r="AE286" s="138" t="s">
        <v>119</v>
      </c>
      <c r="AF286" s="138"/>
      <c r="AG286" s="138"/>
      <c r="AH286" s="138"/>
      <c r="AI286" s="138"/>
      <c r="AJ286" s="138"/>
      <c r="AK286" s="138"/>
      <c r="AL286" s="138"/>
      <c r="AM286" s="138"/>
      <c r="AN286" s="138"/>
      <c r="AO286" s="138"/>
      <c r="AP286" s="138"/>
      <c r="AQ286" s="138"/>
      <c r="AR286" s="138"/>
      <c r="AS286" s="138"/>
      <c r="AT286" s="138"/>
      <c r="AU286" s="138"/>
      <c r="AV286" s="138"/>
      <c r="AW286" s="138"/>
      <c r="AX286" s="138"/>
      <c r="AY286" s="138"/>
      <c r="AZ286" s="138"/>
      <c r="BA286" s="138"/>
      <c r="BB286" s="138"/>
      <c r="BC286" s="138"/>
      <c r="BD286" s="138"/>
      <c r="BE286" s="138"/>
      <c r="BF286" s="138"/>
      <c r="BG286" s="138"/>
      <c r="BH286" s="138"/>
    </row>
    <row r="287" spans="1:60" outlineLevel="1" x14ac:dyDescent="0.3">
      <c r="A287" s="139"/>
      <c r="B287" s="139"/>
      <c r="C287" s="180" t="s">
        <v>513</v>
      </c>
      <c r="D287" s="148"/>
      <c r="E287" s="154">
        <v>2013.4364599999999</v>
      </c>
      <c r="F287" s="158"/>
      <c r="G287" s="158"/>
      <c r="H287" s="158"/>
      <c r="I287" s="158"/>
      <c r="J287" s="158"/>
      <c r="K287" s="158"/>
      <c r="L287" s="158"/>
      <c r="M287" s="158"/>
      <c r="N287" s="146"/>
      <c r="O287" s="146"/>
      <c r="P287" s="146"/>
      <c r="Q287" s="146"/>
      <c r="R287" s="146"/>
      <c r="S287" s="146"/>
      <c r="T287" s="147"/>
      <c r="U287" s="146"/>
      <c r="V287" s="138"/>
      <c r="W287" s="138"/>
      <c r="X287" s="138"/>
      <c r="Y287" s="138"/>
      <c r="Z287" s="138"/>
      <c r="AA287" s="138"/>
      <c r="AB287" s="138"/>
      <c r="AC287" s="138"/>
      <c r="AD287" s="138"/>
      <c r="AE287" s="138" t="s">
        <v>131</v>
      </c>
      <c r="AF287" s="138">
        <v>0</v>
      </c>
      <c r="AG287" s="138"/>
      <c r="AH287" s="138"/>
      <c r="AI287" s="138"/>
      <c r="AJ287" s="138"/>
      <c r="AK287" s="138"/>
      <c r="AL287" s="138"/>
      <c r="AM287" s="138"/>
      <c r="AN287" s="138"/>
      <c r="AO287" s="138"/>
      <c r="AP287" s="138"/>
      <c r="AQ287" s="138"/>
      <c r="AR287" s="138"/>
      <c r="AS287" s="138"/>
      <c r="AT287" s="138"/>
      <c r="AU287" s="138"/>
      <c r="AV287" s="138"/>
      <c r="AW287" s="138"/>
      <c r="AX287" s="138"/>
      <c r="AY287" s="138"/>
      <c r="AZ287" s="138"/>
      <c r="BA287" s="138"/>
      <c r="BB287" s="138"/>
      <c r="BC287" s="138"/>
      <c r="BD287" s="138"/>
      <c r="BE287" s="138"/>
      <c r="BF287" s="138"/>
      <c r="BG287" s="138"/>
      <c r="BH287" s="138"/>
    </row>
    <row r="288" spans="1:60" outlineLevel="1" x14ac:dyDescent="0.3">
      <c r="A288" s="139">
        <v>142</v>
      </c>
      <c r="B288" s="139" t="s">
        <v>514</v>
      </c>
      <c r="C288" s="179" t="s">
        <v>515</v>
      </c>
      <c r="D288" s="145" t="s">
        <v>281</v>
      </c>
      <c r="E288" s="153">
        <v>143.81689</v>
      </c>
      <c r="F288" s="157">
        <f>H288+J288</f>
        <v>0</v>
      </c>
      <c r="G288" s="158">
        <f>ROUND(E288*F288,2)</f>
        <v>0</v>
      </c>
      <c r="H288" s="158"/>
      <c r="I288" s="158">
        <f>ROUND(E288*H288,2)</f>
        <v>0</v>
      </c>
      <c r="J288" s="158"/>
      <c r="K288" s="158">
        <f>ROUND(E288*J288,2)</f>
        <v>0</v>
      </c>
      <c r="L288" s="158">
        <v>21</v>
      </c>
      <c r="M288" s="158">
        <f>G288*(1+L288/100)</f>
        <v>0</v>
      </c>
      <c r="N288" s="146">
        <v>0</v>
      </c>
      <c r="O288" s="146">
        <f>ROUND(E288*N288,5)</f>
        <v>0</v>
      </c>
      <c r="P288" s="146">
        <v>0</v>
      </c>
      <c r="Q288" s="146">
        <f>ROUND(E288*P288,5)</f>
        <v>0</v>
      </c>
      <c r="R288" s="146"/>
      <c r="S288" s="146"/>
      <c r="T288" s="147">
        <v>9.9000000000000005E-2</v>
      </c>
      <c r="U288" s="146">
        <f>ROUND(E288*T288,2)</f>
        <v>14.24</v>
      </c>
      <c r="V288" s="138"/>
      <c r="W288" s="138"/>
      <c r="X288" s="138"/>
      <c r="Y288" s="138"/>
      <c r="Z288" s="138"/>
      <c r="AA288" s="138"/>
      <c r="AB288" s="138"/>
      <c r="AC288" s="138"/>
      <c r="AD288" s="138"/>
      <c r="AE288" s="138" t="s">
        <v>119</v>
      </c>
      <c r="AF288" s="138"/>
      <c r="AG288" s="138"/>
      <c r="AH288" s="138"/>
      <c r="AI288" s="138"/>
      <c r="AJ288" s="138"/>
      <c r="AK288" s="138"/>
      <c r="AL288" s="138"/>
      <c r="AM288" s="138"/>
      <c r="AN288" s="138"/>
      <c r="AO288" s="138"/>
      <c r="AP288" s="138"/>
      <c r="AQ288" s="138"/>
      <c r="AR288" s="138"/>
      <c r="AS288" s="138"/>
      <c r="AT288" s="138"/>
      <c r="AU288" s="138"/>
      <c r="AV288" s="138"/>
      <c r="AW288" s="138"/>
      <c r="AX288" s="138"/>
      <c r="AY288" s="138"/>
      <c r="AZ288" s="138"/>
      <c r="BA288" s="138"/>
      <c r="BB288" s="138"/>
      <c r="BC288" s="138"/>
      <c r="BD288" s="138"/>
      <c r="BE288" s="138"/>
      <c r="BF288" s="138"/>
      <c r="BG288" s="138"/>
      <c r="BH288" s="138"/>
    </row>
    <row r="289" spans="1:60" outlineLevel="1" x14ac:dyDescent="0.3">
      <c r="A289" s="139">
        <v>143</v>
      </c>
      <c r="B289" s="139" t="s">
        <v>516</v>
      </c>
      <c r="C289" s="179" t="s">
        <v>517</v>
      </c>
      <c r="D289" s="145" t="s">
        <v>281</v>
      </c>
      <c r="E289" s="153">
        <v>9.1500000000000001E-3</v>
      </c>
      <c r="F289" s="157">
        <f>H289+J289</f>
        <v>0</v>
      </c>
      <c r="G289" s="158">
        <f>ROUND(E289*F289,2)</f>
        <v>0</v>
      </c>
      <c r="H289" s="158"/>
      <c r="I289" s="158">
        <f>ROUND(E289*H289,2)</f>
        <v>0</v>
      </c>
      <c r="J289" s="158"/>
      <c r="K289" s="158">
        <f>ROUND(E289*J289,2)</f>
        <v>0</v>
      </c>
      <c r="L289" s="158">
        <v>21</v>
      </c>
      <c r="M289" s="158">
        <f>G289*(1+L289/100)</f>
        <v>0</v>
      </c>
      <c r="N289" s="146">
        <v>0</v>
      </c>
      <c r="O289" s="146">
        <f>ROUND(E289*N289,5)</f>
        <v>0</v>
      </c>
      <c r="P289" s="146">
        <v>0</v>
      </c>
      <c r="Q289" s="146">
        <f>ROUND(E289*P289,5)</f>
        <v>0</v>
      </c>
      <c r="R289" s="146"/>
      <c r="S289" s="146"/>
      <c r="T289" s="147">
        <v>0.56399999999999995</v>
      </c>
      <c r="U289" s="146">
        <f>ROUND(E289*T289,2)</f>
        <v>0.01</v>
      </c>
      <c r="V289" s="138"/>
      <c r="W289" s="138"/>
      <c r="X289" s="138"/>
      <c r="Y289" s="138"/>
      <c r="Z289" s="138"/>
      <c r="AA289" s="138"/>
      <c r="AB289" s="138"/>
      <c r="AC289" s="138"/>
      <c r="AD289" s="138"/>
      <c r="AE289" s="138" t="s">
        <v>119</v>
      </c>
      <c r="AF289" s="138"/>
      <c r="AG289" s="138"/>
      <c r="AH289" s="138"/>
      <c r="AI289" s="138"/>
      <c r="AJ289" s="138"/>
      <c r="AK289" s="138"/>
      <c r="AL289" s="138"/>
      <c r="AM289" s="138"/>
      <c r="AN289" s="138"/>
      <c r="AO289" s="138"/>
      <c r="AP289" s="138"/>
      <c r="AQ289" s="138"/>
      <c r="AR289" s="138"/>
      <c r="AS289" s="138"/>
      <c r="AT289" s="138"/>
      <c r="AU289" s="138"/>
      <c r="AV289" s="138"/>
      <c r="AW289" s="138"/>
      <c r="AX289" s="138"/>
      <c r="AY289" s="138"/>
      <c r="AZ289" s="138"/>
      <c r="BA289" s="138"/>
      <c r="BB289" s="138"/>
      <c r="BC289" s="138"/>
      <c r="BD289" s="138"/>
      <c r="BE289" s="138"/>
      <c r="BF289" s="138"/>
      <c r="BG289" s="138"/>
      <c r="BH289" s="138"/>
    </row>
    <row r="290" spans="1:60" outlineLevel="1" x14ac:dyDescent="0.3">
      <c r="A290" s="139">
        <v>144</v>
      </c>
      <c r="B290" s="139" t="s">
        <v>518</v>
      </c>
      <c r="C290" s="179" t="s">
        <v>519</v>
      </c>
      <c r="D290" s="145" t="s">
        <v>281</v>
      </c>
      <c r="E290" s="153">
        <v>143.82604000000001</v>
      </c>
      <c r="F290" s="157">
        <f>H290+J290</f>
        <v>0</v>
      </c>
      <c r="G290" s="158">
        <f>ROUND(E290*F290,2)</f>
        <v>0</v>
      </c>
      <c r="H290" s="158"/>
      <c r="I290" s="158">
        <f>ROUND(E290*H290,2)</f>
        <v>0</v>
      </c>
      <c r="J290" s="158"/>
      <c r="K290" s="158">
        <f>ROUND(E290*J290,2)</f>
        <v>0</v>
      </c>
      <c r="L290" s="158">
        <v>21</v>
      </c>
      <c r="M290" s="158">
        <f>G290*(1+L290/100)</f>
        <v>0</v>
      </c>
      <c r="N290" s="146">
        <v>0</v>
      </c>
      <c r="O290" s="146">
        <f>ROUND(E290*N290,5)</f>
        <v>0</v>
      </c>
      <c r="P290" s="146">
        <v>0</v>
      </c>
      <c r="Q290" s="146">
        <f>ROUND(E290*P290,5)</f>
        <v>0</v>
      </c>
      <c r="R290" s="146"/>
      <c r="S290" s="146"/>
      <c r="T290" s="147">
        <v>6.0000000000000001E-3</v>
      </c>
      <c r="U290" s="146">
        <f>ROUND(E290*T290,2)</f>
        <v>0.86</v>
      </c>
      <c r="V290" s="138"/>
      <c r="W290" s="138"/>
      <c r="X290" s="138"/>
      <c r="Y290" s="138"/>
      <c r="Z290" s="138"/>
      <c r="AA290" s="138"/>
      <c r="AB290" s="138"/>
      <c r="AC290" s="138"/>
      <c r="AD290" s="138"/>
      <c r="AE290" s="138" t="s">
        <v>119</v>
      </c>
      <c r="AF290" s="138"/>
      <c r="AG290" s="138"/>
      <c r="AH290" s="138"/>
      <c r="AI290" s="138"/>
      <c r="AJ290" s="138"/>
      <c r="AK290" s="138"/>
      <c r="AL290" s="138"/>
      <c r="AM290" s="138"/>
      <c r="AN290" s="138"/>
      <c r="AO290" s="138"/>
      <c r="AP290" s="138"/>
      <c r="AQ290" s="138"/>
      <c r="AR290" s="138"/>
      <c r="AS290" s="138"/>
      <c r="AT290" s="138"/>
      <c r="AU290" s="138"/>
      <c r="AV290" s="138"/>
      <c r="AW290" s="138"/>
      <c r="AX290" s="138"/>
      <c r="AY290" s="138"/>
      <c r="AZ290" s="138"/>
      <c r="BA290" s="138"/>
      <c r="BB290" s="138"/>
      <c r="BC290" s="138"/>
      <c r="BD290" s="138"/>
      <c r="BE290" s="138"/>
      <c r="BF290" s="138"/>
      <c r="BG290" s="138"/>
      <c r="BH290" s="138"/>
    </row>
    <row r="291" spans="1:60" outlineLevel="1" x14ac:dyDescent="0.3">
      <c r="A291" s="139"/>
      <c r="B291" s="139"/>
      <c r="C291" s="180" t="s">
        <v>520</v>
      </c>
      <c r="D291" s="148"/>
      <c r="E291" s="154">
        <v>143.82604000000001</v>
      </c>
      <c r="F291" s="158"/>
      <c r="G291" s="158"/>
      <c r="H291" s="158"/>
      <c r="I291" s="158"/>
      <c r="J291" s="158"/>
      <c r="K291" s="158"/>
      <c r="L291" s="158"/>
      <c r="M291" s="158"/>
      <c r="N291" s="146"/>
      <c r="O291" s="146"/>
      <c r="P291" s="146"/>
      <c r="Q291" s="146"/>
      <c r="R291" s="146"/>
      <c r="S291" s="146"/>
      <c r="T291" s="147"/>
      <c r="U291" s="146"/>
      <c r="V291" s="138"/>
      <c r="W291" s="138"/>
      <c r="X291" s="138"/>
      <c r="Y291" s="138"/>
      <c r="Z291" s="138"/>
      <c r="AA291" s="138"/>
      <c r="AB291" s="138"/>
      <c r="AC291" s="138"/>
      <c r="AD291" s="138"/>
      <c r="AE291" s="138" t="s">
        <v>131</v>
      </c>
      <c r="AF291" s="138">
        <v>0</v>
      </c>
      <c r="AG291" s="138"/>
      <c r="AH291" s="138"/>
      <c r="AI291" s="138"/>
      <c r="AJ291" s="138"/>
      <c r="AK291" s="138"/>
      <c r="AL291" s="138"/>
      <c r="AM291" s="138"/>
      <c r="AN291" s="138"/>
      <c r="AO291" s="138"/>
      <c r="AP291" s="138"/>
      <c r="AQ291" s="138"/>
      <c r="AR291" s="138"/>
      <c r="AS291" s="138"/>
      <c r="AT291" s="138"/>
      <c r="AU291" s="138"/>
      <c r="AV291" s="138"/>
      <c r="AW291" s="138"/>
      <c r="AX291" s="138"/>
      <c r="AY291" s="138"/>
      <c r="AZ291" s="138"/>
      <c r="BA291" s="138"/>
      <c r="BB291" s="138"/>
      <c r="BC291" s="138"/>
      <c r="BD291" s="138"/>
      <c r="BE291" s="138"/>
      <c r="BF291" s="138"/>
      <c r="BG291" s="138"/>
      <c r="BH291" s="138"/>
    </row>
    <row r="292" spans="1:60" x14ac:dyDescent="0.3">
      <c r="A292" s="140" t="s">
        <v>114</v>
      </c>
      <c r="B292" s="140" t="s">
        <v>85</v>
      </c>
      <c r="C292" s="182" t="s">
        <v>86</v>
      </c>
      <c r="D292" s="150"/>
      <c r="E292" s="156"/>
      <c r="F292" s="159"/>
      <c r="G292" s="159">
        <f>SUMIF(AE293:AE295,"&lt;&gt;NOR",G293:G295)</f>
        <v>0</v>
      </c>
      <c r="H292" s="159"/>
      <c r="I292" s="159">
        <f>SUM(I293:I295)</f>
        <v>0</v>
      </c>
      <c r="J292" s="159"/>
      <c r="K292" s="159">
        <f>SUM(K293:K295)</f>
        <v>0</v>
      </c>
      <c r="L292" s="159"/>
      <c r="M292" s="159">
        <f>SUM(M293:M295)</f>
        <v>0</v>
      </c>
      <c r="N292" s="151"/>
      <c r="O292" s="151">
        <f>SUM(O293:O295)</f>
        <v>0</v>
      </c>
      <c r="P292" s="151"/>
      <c r="Q292" s="151">
        <f>SUM(Q293:Q295)</f>
        <v>0</v>
      </c>
      <c r="R292" s="151"/>
      <c r="S292" s="151"/>
      <c r="T292" s="152"/>
      <c r="U292" s="151">
        <f>SUM(U293:U295)</f>
        <v>0</v>
      </c>
      <c r="AE292" t="s">
        <v>115</v>
      </c>
    </row>
    <row r="293" spans="1:60" outlineLevel="1" x14ac:dyDescent="0.3">
      <c r="A293" s="139">
        <v>145</v>
      </c>
      <c r="B293" s="139" t="s">
        <v>521</v>
      </c>
      <c r="C293" s="179" t="s">
        <v>522</v>
      </c>
      <c r="D293" s="145" t="s">
        <v>281</v>
      </c>
      <c r="E293" s="153">
        <v>2.08</v>
      </c>
      <c r="F293" s="157">
        <f>H293+J293</f>
        <v>0</v>
      </c>
      <c r="G293" s="158">
        <f>ROUND(E293*F293,2)</f>
        <v>0</v>
      </c>
      <c r="H293" s="158"/>
      <c r="I293" s="158">
        <f>ROUND(E293*H293,2)</f>
        <v>0</v>
      </c>
      <c r="J293" s="158"/>
      <c r="K293" s="158">
        <f>ROUND(E293*J293,2)</f>
        <v>0</v>
      </c>
      <c r="L293" s="158">
        <v>21</v>
      </c>
      <c r="M293" s="158">
        <f>G293*(1+L293/100)</f>
        <v>0</v>
      </c>
      <c r="N293" s="146">
        <v>0</v>
      </c>
      <c r="O293" s="146">
        <f>ROUND(E293*N293,5)</f>
        <v>0</v>
      </c>
      <c r="P293" s="146">
        <v>0</v>
      </c>
      <c r="Q293" s="146">
        <f>ROUND(E293*P293,5)</f>
        <v>0</v>
      </c>
      <c r="R293" s="146"/>
      <c r="S293" s="146"/>
      <c r="T293" s="147">
        <v>0</v>
      </c>
      <c r="U293" s="146">
        <f>ROUND(E293*T293,2)</f>
        <v>0</v>
      </c>
      <c r="V293" s="138"/>
      <c r="W293" s="138"/>
      <c r="X293" s="138"/>
      <c r="Y293" s="138"/>
      <c r="Z293" s="138"/>
      <c r="AA293" s="138"/>
      <c r="AB293" s="138"/>
      <c r="AC293" s="138"/>
      <c r="AD293" s="138"/>
      <c r="AE293" s="138" t="s">
        <v>119</v>
      </c>
      <c r="AF293" s="138"/>
      <c r="AG293" s="138"/>
      <c r="AH293" s="138"/>
      <c r="AI293" s="138"/>
      <c r="AJ293" s="138"/>
      <c r="AK293" s="138"/>
      <c r="AL293" s="138"/>
      <c r="AM293" s="138"/>
      <c r="AN293" s="138"/>
      <c r="AO293" s="138"/>
      <c r="AP293" s="138"/>
      <c r="AQ293" s="138"/>
      <c r="AR293" s="138"/>
      <c r="AS293" s="138"/>
      <c r="AT293" s="138"/>
      <c r="AU293" s="138"/>
      <c r="AV293" s="138"/>
      <c r="AW293" s="138"/>
      <c r="AX293" s="138"/>
      <c r="AY293" s="138"/>
      <c r="AZ293" s="138"/>
      <c r="BA293" s="138"/>
      <c r="BB293" s="138"/>
      <c r="BC293" s="138"/>
      <c r="BD293" s="138"/>
      <c r="BE293" s="138"/>
      <c r="BF293" s="138"/>
      <c r="BG293" s="138"/>
      <c r="BH293" s="138"/>
    </row>
    <row r="294" spans="1:60" outlineLevel="1" x14ac:dyDescent="0.3">
      <c r="A294" s="139">
        <v>146</v>
      </c>
      <c r="B294" s="139" t="s">
        <v>523</v>
      </c>
      <c r="C294" s="179" t="s">
        <v>524</v>
      </c>
      <c r="D294" s="145" t="s">
        <v>281</v>
      </c>
      <c r="E294" s="153">
        <v>141.73688999999999</v>
      </c>
      <c r="F294" s="157">
        <f>H294+J294</f>
        <v>0</v>
      </c>
      <c r="G294" s="158">
        <f>ROUND(E294*F294,2)</f>
        <v>0</v>
      </c>
      <c r="H294" s="158"/>
      <c r="I294" s="158">
        <f>ROUND(E294*H294,2)</f>
        <v>0</v>
      </c>
      <c r="J294" s="158"/>
      <c r="K294" s="158">
        <f>ROUND(E294*J294,2)</f>
        <v>0</v>
      </c>
      <c r="L294" s="158">
        <v>21</v>
      </c>
      <c r="M294" s="158">
        <f>G294*(1+L294/100)</f>
        <v>0</v>
      </c>
      <c r="N294" s="146">
        <v>0</v>
      </c>
      <c r="O294" s="146">
        <f>ROUND(E294*N294,5)</f>
        <v>0</v>
      </c>
      <c r="P294" s="146">
        <v>0</v>
      </c>
      <c r="Q294" s="146">
        <f>ROUND(E294*P294,5)</f>
        <v>0</v>
      </c>
      <c r="R294" s="146"/>
      <c r="S294" s="146"/>
      <c r="T294" s="147">
        <v>0</v>
      </c>
      <c r="U294" s="146">
        <f>ROUND(E294*T294,2)</f>
        <v>0</v>
      </c>
      <c r="V294" s="138"/>
      <c r="W294" s="138"/>
      <c r="X294" s="138"/>
      <c r="Y294" s="138"/>
      <c r="Z294" s="138"/>
      <c r="AA294" s="138"/>
      <c r="AB294" s="138"/>
      <c r="AC294" s="138"/>
      <c r="AD294" s="138"/>
      <c r="AE294" s="138" t="s">
        <v>119</v>
      </c>
      <c r="AF294" s="138"/>
      <c r="AG294" s="138"/>
      <c r="AH294" s="138"/>
      <c r="AI294" s="138"/>
      <c r="AJ294" s="138"/>
      <c r="AK294" s="138"/>
      <c r="AL294" s="138"/>
      <c r="AM294" s="138"/>
      <c r="AN294" s="138"/>
      <c r="AO294" s="138"/>
      <c r="AP294" s="138"/>
      <c r="AQ294" s="138"/>
      <c r="AR294" s="138"/>
      <c r="AS294" s="138"/>
      <c r="AT294" s="138"/>
      <c r="AU294" s="138"/>
      <c r="AV294" s="138"/>
      <c r="AW294" s="138"/>
      <c r="AX294" s="138"/>
      <c r="AY294" s="138"/>
      <c r="AZ294" s="138"/>
      <c r="BA294" s="138"/>
      <c r="BB294" s="138"/>
      <c r="BC294" s="138"/>
      <c r="BD294" s="138"/>
      <c r="BE294" s="138"/>
      <c r="BF294" s="138"/>
      <c r="BG294" s="138"/>
      <c r="BH294" s="138"/>
    </row>
    <row r="295" spans="1:60" ht="20.6" outlineLevel="1" x14ac:dyDescent="0.3">
      <c r="A295" s="139">
        <v>147</v>
      </c>
      <c r="B295" s="139" t="s">
        <v>525</v>
      </c>
      <c r="C295" s="179" t="s">
        <v>526</v>
      </c>
      <c r="D295" s="145" t="s">
        <v>281</v>
      </c>
      <c r="E295" s="153">
        <v>9.1500000000000001E-3</v>
      </c>
      <c r="F295" s="157">
        <f>H295+J295</f>
        <v>0</v>
      </c>
      <c r="G295" s="158">
        <f>ROUND(E295*F295,2)</f>
        <v>0</v>
      </c>
      <c r="H295" s="158"/>
      <c r="I295" s="158">
        <f>ROUND(E295*H295,2)</f>
        <v>0</v>
      </c>
      <c r="J295" s="158"/>
      <c r="K295" s="158">
        <f>ROUND(E295*J295,2)</f>
        <v>0</v>
      </c>
      <c r="L295" s="158">
        <v>21</v>
      </c>
      <c r="M295" s="158">
        <f>G295*(1+L295/100)</f>
        <v>0</v>
      </c>
      <c r="N295" s="146">
        <v>0</v>
      </c>
      <c r="O295" s="146">
        <f>ROUND(E295*N295,5)</f>
        <v>0</v>
      </c>
      <c r="P295" s="146">
        <v>0</v>
      </c>
      <c r="Q295" s="146">
        <f>ROUND(E295*P295,5)</f>
        <v>0</v>
      </c>
      <c r="R295" s="146"/>
      <c r="S295" s="146"/>
      <c r="T295" s="147">
        <v>0</v>
      </c>
      <c r="U295" s="146">
        <f>ROUND(E295*T295,2)</f>
        <v>0</v>
      </c>
      <c r="V295" s="138"/>
      <c r="W295" s="138"/>
      <c r="X295" s="138"/>
      <c r="Y295" s="138"/>
      <c r="Z295" s="138"/>
      <c r="AA295" s="138"/>
      <c r="AB295" s="138"/>
      <c r="AC295" s="138"/>
      <c r="AD295" s="138"/>
      <c r="AE295" s="138" t="s">
        <v>119</v>
      </c>
      <c r="AF295" s="138"/>
      <c r="AG295" s="138"/>
      <c r="AH295" s="138"/>
      <c r="AI295" s="138"/>
      <c r="AJ295" s="138"/>
      <c r="AK295" s="138"/>
      <c r="AL295" s="138"/>
      <c r="AM295" s="138"/>
      <c r="AN295" s="138"/>
      <c r="AO295" s="138"/>
      <c r="AP295" s="138"/>
      <c r="AQ295" s="138"/>
      <c r="AR295" s="138"/>
      <c r="AS295" s="138"/>
      <c r="AT295" s="138"/>
      <c r="AU295" s="138"/>
      <c r="AV295" s="138"/>
      <c r="AW295" s="138"/>
      <c r="AX295" s="138"/>
      <c r="AY295" s="138"/>
      <c r="AZ295" s="138"/>
      <c r="BA295" s="138"/>
      <c r="BB295" s="138"/>
      <c r="BC295" s="138"/>
      <c r="BD295" s="138"/>
      <c r="BE295" s="138"/>
      <c r="BF295" s="138"/>
      <c r="BG295" s="138"/>
      <c r="BH295" s="138"/>
    </row>
    <row r="296" spans="1:60" x14ac:dyDescent="0.3">
      <c r="A296" s="140" t="s">
        <v>114</v>
      </c>
      <c r="B296" s="140" t="s">
        <v>87</v>
      </c>
      <c r="C296" s="182" t="s">
        <v>26</v>
      </c>
      <c r="D296" s="150"/>
      <c r="E296" s="156"/>
      <c r="F296" s="159"/>
      <c r="G296" s="159">
        <f>SUMIF(AE297:AE310,"&lt;&gt;NOR",G297:G310)</f>
        <v>0</v>
      </c>
      <c r="H296" s="159"/>
      <c r="I296" s="159">
        <f>SUM(I297:I310)</f>
        <v>0</v>
      </c>
      <c r="J296" s="159"/>
      <c r="K296" s="159">
        <f>SUM(K297:K310)</f>
        <v>0</v>
      </c>
      <c r="L296" s="159"/>
      <c r="M296" s="159">
        <f>SUM(M297:M310)</f>
        <v>0</v>
      </c>
      <c r="N296" s="151"/>
      <c r="O296" s="151">
        <f>SUM(O297:O310)</f>
        <v>0</v>
      </c>
      <c r="P296" s="151"/>
      <c r="Q296" s="151">
        <f>SUM(Q297:Q310)</f>
        <v>0</v>
      </c>
      <c r="R296" s="151"/>
      <c r="S296" s="151"/>
      <c r="T296" s="152"/>
      <c r="U296" s="151">
        <f>SUM(U297:U310)</f>
        <v>0</v>
      </c>
      <c r="AE296" t="s">
        <v>115</v>
      </c>
    </row>
    <row r="297" spans="1:60" outlineLevel="1" x14ac:dyDescent="0.3">
      <c r="A297" s="139">
        <v>148</v>
      </c>
      <c r="B297" s="139" t="s">
        <v>527</v>
      </c>
      <c r="C297" s="179" t="s">
        <v>528</v>
      </c>
      <c r="D297" s="145" t="s">
        <v>529</v>
      </c>
      <c r="E297" s="153">
        <v>1</v>
      </c>
      <c r="F297" s="157">
        <f t="shared" ref="F297:F310" si="40">H297+J297</f>
        <v>0</v>
      </c>
      <c r="G297" s="158">
        <f t="shared" ref="G297:G310" si="41">ROUND(E297*F297,2)</f>
        <v>0</v>
      </c>
      <c r="H297" s="158"/>
      <c r="I297" s="158">
        <f t="shared" ref="I297:I310" si="42">ROUND(E297*H297,2)</f>
        <v>0</v>
      </c>
      <c r="J297" s="158"/>
      <c r="K297" s="158">
        <f t="shared" ref="K297:K310" si="43">ROUND(E297*J297,2)</f>
        <v>0</v>
      </c>
      <c r="L297" s="158">
        <v>21</v>
      </c>
      <c r="M297" s="158">
        <f t="shared" ref="M297:M310" si="44">G297*(1+L297/100)</f>
        <v>0</v>
      </c>
      <c r="N297" s="146">
        <v>0</v>
      </c>
      <c r="O297" s="146">
        <f t="shared" ref="O297:O310" si="45">ROUND(E297*N297,5)</f>
        <v>0</v>
      </c>
      <c r="P297" s="146">
        <v>0</v>
      </c>
      <c r="Q297" s="146">
        <f t="shared" ref="Q297:Q310" si="46">ROUND(E297*P297,5)</f>
        <v>0</v>
      </c>
      <c r="R297" s="146"/>
      <c r="S297" s="146"/>
      <c r="T297" s="147">
        <v>0</v>
      </c>
      <c r="U297" s="146">
        <f t="shared" ref="U297:U310" si="47">ROUND(E297*T297,2)</f>
        <v>0</v>
      </c>
      <c r="V297" s="138"/>
      <c r="W297" s="138"/>
      <c r="X297" s="138"/>
      <c r="Y297" s="138"/>
      <c r="Z297" s="138"/>
      <c r="AA297" s="138"/>
      <c r="AB297" s="138"/>
      <c r="AC297" s="138"/>
      <c r="AD297" s="138"/>
      <c r="AE297" s="138" t="s">
        <v>119</v>
      </c>
      <c r="AF297" s="138"/>
      <c r="AG297" s="138"/>
      <c r="AH297" s="138"/>
      <c r="AI297" s="138"/>
      <c r="AJ297" s="138"/>
      <c r="AK297" s="138"/>
      <c r="AL297" s="138"/>
      <c r="AM297" s="138"/>
      <c r="AN297" s="138"/>
      <c r="AO297" s="138"/>
      <c r="AP297" s="138"/>
      <c r="AQ297" s="138"/>
      <c r="AR297" s="138"/>
      <c r="AS297" s="138"/>
      <c r="AT297" s="138"/>
      <c r="AU297" s="138"/>
      <c r="AV297" s="138"/>
      <c r="AW297" s="138"/>
      <c r="AX297" s="138"/>
      <c r="AY297" s="138"/>
      <c r="AZ297" s="138"/>
      <c r="BA297" s="138"/>
      <c r="BB297" s="138"/>
      <c r="BC297" s="138"/>
      <c r="BD297" s="138"/>
      <c r="BE297" s="138"/>
      <c r="BF297" s="138"/>
      <c r="BG297" s="138"/>
      <c r="BH297" s="138"/>
    </row>
    <row r="298" spans="1:60" outlineLevel="1" x14ac:dyDescent="0.3">
      <c r="A298" s="139">
        <v>149</v>
      </c>
      <c r="B298" s="139" t="s">
        <v>530</v>
      </c>
      <c r="C298" s="179" t="s">
        <v>531</v>
      </c>
      <c r="D298" s="145" t="s">
        <v>529</v>
      </c>
      <c r="E298" s="153">
        <v>1</v>
      </c>
      <c r="F298" s="157">
        <f t="shared" si="40"/>
        <v>0</v>
      </c>
      <c r="G298" s="158">
        <f t="shared" si="41"/>
        <v>0</v>
      </c>
      <c r="H298" s="158"/>
      <c r="I298" s="158">
        <f t="shared" si="42"/>
        <v>0</v>
      </c>
      <c r="J298" s="158"/>
      <c r="K298" s="158">
        <f t="shared" si="43"/>
        <v>0</v>
      </c>
      <c r="L298" s="158">
        <v>21</v>
      </c>
      <c r="M298" s="158">
        <f t="shared" si="44"/>
        <v>0</v>
      </c>
      <c r="N298" s="146">
        <v>0</v>
      </c>
      <c r="O298" s="146">
        <f t="shared" si="45"/>
        <v>0</v>
      </c>
      <c r="P298" s="146">
        <v>0</v>
      </c>
      <c r="Q298" s="146">
        <f t="shared" si="46"/>
        <v>0</v>
      </c>
      <c r="R298" s="146"/>
      <c r="S298" s="146"/>
      <c r="T298" s="147">
        <v>0</v>
      </c>
      <c r="U298" s="146">
        <f t="shared" si="47"/>
        <v>0</v>
      </c>
      <c r="V298" s="138"/>
      <c r="W298" s="138"/>
      <c r="X298" s="138"/>
      <c r="Y298" s="138"/>
      <c r="Z298" s="138"/>
      <c r="AA298" s="138"/>
      <c r="AB298" s="138"/>
      <c r="AC298" s="138"/>
      <c r="AD298" s="138"/>
      <c r="AE298" s="138" t="s">
        <v>119</v>
      </c>
      <c r="AF298" s="138"/>
      <c r="AG298" s="138"/>
      <c r="AH298" s="138"/>
      <c r="AI298" s="138"/>
      <c r="AJ298" s="138"/>
      <c r="AK298" s="138"/>
      <c r="AL298" s="138"/>
      <c r="AM298" s="138"/>
      <c r="AN298" s="138"/>
      <c r="AO298" s="138"/>
      <c r="AP298" s="138"/>
      <c r="AQ298" s="138"/>
      <c r="AR298" s="138"/>
      <c r="AS298" s="138"/>
      <c r="AT298" s="138"/>
      <c r="AU298" s="138"/>
      <c r="AV298" s="138"/>
      <c r="AW298" s="138"/>
      <c r="AX298" s="138"/>
      <c r="AY298" s="138"/>
      <c r="AZ298" s="138"/>
      <c r="BA298" s="138"/>
      <c r="BB298" s="138"/>
      <c r="BC298" s="138"/>
      <c r="BD298" s="138"/>
      <c r="BE298" s="138"/>
      <c r="BF298" s="138"/>
      <c r="BG298" s="138"/>
      <c r="BH298" s="138"/>
    </row>
    <row r="299" spans="1:60" outlineLevel="1" x14ac:dyDescent="0.3">
      <c r="A299" s="139">
        <v>150</v>
      </c>
      <c r="B299" s="139" t="s">
        <v>532</v>
      </c>
      <c r="C299" s="179" t="s">
        <v>533</v>
      </c>
      <c r="D299" s="145" t="s">
        <v>529</v>
      </c>
      <c r="E299" s="153">
        <v>1</v>
      </c>
      <c r="F299" s="157">
        <f t="shared" si="40"/>
        <v>0</v>
      </c>
      <c r="G299" s="158">
        <f t="shared" si="41"/>
        <v>0</v>
      </c>
      <c r="H299" s="158"/>
      <c r="I299" s="158">
        <f t="shared" si="42"/>
        <v>0</v>
      </c>
      <c r="J299" s="158"/>
      <c r="K299" s="158">
        <f t="shared" si="43"/>
        <v>0</v>
      </c>
      <c r="L299" s="158">
        <v>21</v>
      </c>
      <c r="M299" s="158">
        <f t="shared" si="44"/>
        <v>0</v>
      </c>
      <c r="N299" s="146">
        <v>0</v>
      </c>
      <c r="O299" s="146">
        <f t="shared" si="45"/>
        <v>0</v>
      </c>
      <c r="P299" s="146">
        <v>0</v>
      </c>
      <c r="Q299" s="146">
        <f t="shared" si="46"/>
        <v>0</v>
      </c>
      <c r="R299" s="146"/>
      <c r="S299" s="146"/>
      <c r="T299" s="147">
        <v>0</v>
      </c>
      <c r="U299" s="146">
        <f t="shared" si="47"/>
        <v>0</v>
      </c>
      <c r="V299" s="138"/>
      <c r="W299" s="138"/>
      <c r="X299" s="138"/>
      <c r="Y299" s="138"/>
      <c r="Z299" s="138"/>
      <c r="AA299" s="138"/>
      <c r="AB299" s="138"/>
      <c r="AC299" s="138"/>
      <c r="AD299" s="138"/>
      <c r="AE299" s="138" t="s">
        <v>119</v>
      </c>
      <c r="AF299" s="138"/>
      <c r="AG299" s="138"/>
      <c r="AH299" s="138"/>
      <c r="AI299" s="138"/>
      <c r="AJ299" s="138"/>
      <c r="AK299" s="138"/>
      <c r="AL299" s="138"/>
      <c r="AM299" s="138"/>
      <c r="AN299" s="138"/>
      <c r="AO299" s="138"/>
      <c r="AP299" s="138"/>
      <c r="AQ299" s="138"/>
      <c r="AR299" s="138"/>
      <c r="AS299" s="138"/>
      <c r="AT299" s="138"/>
      <c r="AU299" s="138"/>
      <c r="AV299" s="138"/>
      <c r="AW299" s="138"/>
      <c r="AX299" s="138"/>
      <c r="AY299" s="138"/>
      <c r="AZ299" s="138"/>
      <c r="BA299" s="138"/>
      <c r="BB299" s="138"/>
      <c r="BC299" s="138"/>
      <c r="BD299" s="138"/>
      <c r="BE299" s="138"/>
      <c r="BF299" s="138"/>
      <c r="BG299" s="138"/>
      <c r="BH299" s="138"/>
    </row>
    <row r="300" spans="1:60" outlineLevel="1" x14ac:dyDescent="0.3">
      <c r="A300" s="139">
        <v>151</v>
      </c>
      <c r="B300" s="139" t="s">
        <v>534</v>
      </c>
      <c r="C300" s="179" t="s">
        <v>535</v>
      </c>
      <c r="D300" s="145" t="s">
        <v>529</v>
      </c>
      <c r="E300" s="153">
        <v>1</v>
      </c>
      <c r="F300" s="157">
        <f t="shared" si="40"/>
        <v>0</v>
      </c>
      <c r="G300" s="158">
        <f t="shared" si="41"/>
        <v>0</v>
      </c>
      <c r="H300" s="158"/>
      <c r="I300" s="158">
        <f t="shared" si="42"/>
        <v>0</v>
      </c>
      <c r="J300" s="158"/>
      <c r="K300" s="158">
        <f t="shared" si="43"/>
        <v>0</v>
      </c>
      <c r="L300" s="158">
        <v>21</v>
      </c>
      <c r="M300" s="158">
        <f t="shared" si="44"/>
        <v>0</v>
      </c>
      <c r="N300" s="146">
        <v>0</v>
      </c>
      <c r="O300" s="146">
        <f t="shared" si="45"/>
        <v>0</v>
      </c>
      <c r="P300" s="146">
        <v>0</v>
      </c>
      <c r="Q300" s="146">
        <f t="shared" si="46"/>
        <v>0</v>
      </c>
      <c r="R300" s="146"/>
      <c r="S300" s="146"/>
      <c r="T300" s="147">
        <v>0</v>
      </c>
      <c r="U300" s="146">
        <f t="shared" si="47"/>
        <v>0</v>
      </c>
      <c r="V300" s="138"/>
      <c r="W300" s="138"/>
      <c r="X300" s="138"/>
      <c r="Y300" s="138"/>
      <c r="Z300" s="138"/>
      <c r="AA300" s="138"/>
      <c r="AB300" s="138"/>
      <c r="AC300" s="138"/>
      <c r="AD300" s="138"/>
      <c r="AE300" s="138" t="s">
        <v>119</v>
      </c>
      <c r="AF300" s="138"/>
      <c r="AG300" s="138"/>
      <c r="AH300" s="138"/>
      <c r="AI300" s="138"/>
      <c r="AJ300" s="138"/>
      <c r="AK300" s="138"/>
      <c r="AL300" s="138"/>
      <c r="AM300" s="138"/>
      <c r="AN300" s="138"/>
      <c r="AO300" s="138"/>
      <c r="AP300" s="138"/>
      <c r="AQ300" s="138"/>
      <c r="AR300" s="138"/>
      <c r="AS300" s="138"/>
      <c r="AT300" s="138"/>
      <c r="AU300" s="138"/>
      <c r="AV300" s="138"/>
      <c r="AW300" s="138"/>
      <c r="AX300" s="138"/>
      <c r="AY300" s="138"/>
      <c r="AZ300" s="138"/>
      <c r="BA300" s="138"/>
      <c r="BB300" s="138"/>
      <c r="BC300" s="138"/>
      <c r="BD300" s="138"/>
      <c r="BE300" s="138"/>
      <c r="BF300" s="138"/>
      <c r="BG300" s="138"/>
      <c r="BH300" s="138"/>
    </row>
    <row r="301" spans="1:60" outlineLevel="1" x14ac:dyDescent="0.3">
      <c r="A301" s="139">
        <v>152</v>
      </c>
      <c r="B301" s="139" t="s">
        <v>536</v>
      </c>
      <c r="C301" s="179" t="s">
        <v>537</v>
      </c>
      <c r="D301" s="145" t="s">
        <v>529</v>
      </c>
      <c r="E301" s="153">
        <v>1</v>
      </c>
      <c r="F301" s="157">
        <f t="shared" si="40"/>
        <v>0</v>
      </c>
      <c r="G301" s="158">
        <f t="shared" si="41"/>
        <v>0</v>
      </c>
      <c r="H301" s="158"/>
      <c r="I301" s="158">
        <f t="shared" si="42"/>
        <v>0</v>
      </c>
      <c r="J301" s="158"/>
      <c r="K301" s="158">
        <f t="shared" si="43"/>
        <v>0</v>
      </c>
      <c r="L301" s="158">
        <v>21</v>
      </c>
      <c r="M301" s="158">
        <f t="shared" si="44"/>
        <v>0</v>
      </c>
      <c r="N301" s="146">
        <v>0</v>
      </c>
      <c r="O301" s="146">
        <f t="shared" si="45"/>
        <v>0</v>
      </c>
      <c r="P301" s="146">
        <v>0</v>
      </c>
      <c r="Q301" s="146">
        <f t="shared" si="46"/>
        <v>0</v>
      </c>
      <c r="R301" s="146"/>
      <c r="S301" s="146"/>
      <c r="T301" s="147">
        <v>0</v>
      </c>
      <c r="U301" s="146">
        <f t="shared" si="47"/>
        <v>0</v>
      </c>
      <c r="V301" s="138"/>
      <c r="W301" s="138"/>
      <c r="X301" s="138"/>
      <c r="Y301" s="138"/>
      <c r="Z301" s="138"/>
      <c r="AA301" s="138"/>
      <c r="AB301" s="138"/>
      <c r="AC301" s="138"/>
      <c r="AD301" s="138"/>
      <c r="AE301" s="138" t="s">
        <v>119</v>
      </c>
      <c r="AF301" s="138"/>
      <c r="AG301" s="138"/>
      <c r="AH301" s="138"/>
      <c r="AI301" s="138"/>
      <c r="AJ301" s="138"/>
      <c r="AK301" s="138"/>
      <c r="AL301" s="138"/>
      <c r="AM301" s="138"/>
      <c r="AN301" s="138"/>
      <c r="AO301" s="138"/>
      <c r="AP301" s="138"/>
      <c r="AQ301" s="138"/>
      <c r="AR301" s="138"/>
      <c r="AS301" s="138"/>
      <c r="AT301" s="138"/>
      <c r="AU301" s="138"/>
      <c r="AV301" s="138"/>
      <c r="AW301" s="138"/>
      <c r="AX301" s="138"/>
      <c r="AY301" s="138"/>
      <c r="AZ301" s="138"/>
      <c r="BA301" s="138"/>
      <c r="BB301" s="138"/>
      <c r="BC301" s="138"/>
      <c r="BD301" s="138"/>
      <c r="BE301" s="138"/>
      <c r="BF301" s="138"/>
      <c r="BG301" s="138"/>
      <c r="BH301" s="138"/>
    </row>
    <row r="302" spans="1:60" outlineLevel="1" x14ac:dyDescent="0.3">
      <c r="A302" s="139">
        <v>153</v>
      </c>
      <c r="B302" s="139" t="s">
        <v>538</v>
      </c>
      <c r="C302" s="179" t="s">
        <v>539</v>
      </c>
      <c r="D302" s="145" t="s">
        <v>529</v>
      </c>
      <c r="E302" s="153">
        <v>1</v>
      </c>
      <c r="F302" s="157">
        <f t="shared" si="40"/>
        <v>0</v>
      </c>
      <c r="G302" s="158">
        <f t="shared" si="41"/>
        <v>0</v>
      </c>
      <c r="H302" s="158"/>
      <c r="I302" s="158">
        <f t="shared" si="42"/>
        <v>0</v>
      </c>
      <c r="J302" s="158"/>
      <c r="K302" s="158">
        <f t="shared" si="43"/>
        <v>0</v>
      </c>
      <c r="L302" s="158">
        <v>21</v>
      </c>
      <c r="M302" s="158">
        <f t="shared" si="44"/>
        <v>0</v>
      </c>
      <c r="N302" s="146">
        <v>0</v>
      </c>
      <c r="O302" s="146">
        <f t="shared" si="45"/>
        <v>0</v>
      </c>
      <c r="P302" s="146">
        <v>0</v>
      </c>
      <c r="Q302" s="146">
        <f t="shared" si="46"/>
        <v>0</v>
      </c>
      <c r="R302" s="146"/>
      <c r="S302" s="146"/>
      <c r="T302" s="147">
        <v>0</v>
      </c>
      <c r="U302" s="146">
        <f t="shared" si="47"/>
        <v>0</v>
      </c>
      <c r="V302" s="138"/>
      <c r="W302" s="138"/>
      <c r="X302" s="138"/>
      <c r="Y302" s="138"/>
      <c r="Z302" s="138"/>
      <c r="AA302" s="138"/>
      <c r="AB302" s="138"/>
      <c r="AC302" s="138"/>
      <c r="AD302" s="138"/>
      <c r="AE302" s="138" t="s">
        <v>119</v>
      </c>
      <c r="AF302" s="138"/>
      <c r="AG302" s="138"/>
      <c r="AH302" s="138"/>
      <c r="AI302" s="138"/>
      <c r="AJ302" s="138"/>
      <c r="AK302" s="138"/>
      <c r="AL302" s="138"/>
      <c r="AM302" s="138"/>
      <c r="AN302" s="138"/>
      <c r="AO302" s="138"/>
      <c r="AP302" s="138"/>
      <c r="AQ302" s="138"/>
      <c r="AR302" s="138"/>
      <c r="AS302" s="138"/>
      <c r="AT302" s="138"/>
      <c r="AU302" s="138"/>
      <c r="AV302" s="138"/>
      <c r="AW302" s="138"/>
      <c r="AX302" s="138"/>
      <c r="AY302" s="138"/>
      <c r="AZ302" s="138"/>
      <c r="BA302" s="138"/>
      <c r="BB302" s="138"/>
      <c r="BC302" s="138"/>
      <c r="BD302" s="138"/>
      <c r="BE302" s="138"/>
      <c r="BF302" s="138"/>
      <c r="BG302" s="138"/>
      <c r="BH302" s="138"/>
    </row>
    <row r="303" spans="1:60" outlineLevel="1" x14ac:dyDescent="0.3">
      <c r="A303" s="139">
        <v>154</v>
      </c>
      <c r="B303" s="139" t="s">
        <v>540</v>
      </c>
      <c r="C303" s="179" t="s">
        <v>541</v>
      </c>
      <c r="D303" s="145" t="s">
        <v>529</v>
      </c>
      <c r="E303" s="153">
        <v>1</v>
      </c>
      <c r="F303" s="157">
        <f t="shared" si="40"/>
        <v>0</v>
      </c>
      <c r="G303" s="158">
        <f t="shared" si="41"/>
        <v>0</v>
      </c>
      <c r="H303" s="158"/>
      <c r="I303" s="158">
        <f t="shared" si="42"/>
        <v>0</v>
      </c>
      <c r="J303" s="158"/>
      <c r="K303" s="158">
        <f t="shared" si="43"/>
        <v>0</v>
      </c>
      <c r="L303" s="158">
        <v>21</v>
      </c>
      <c r="M303" s="158">
        <f t="shared" si="44"/>
        <v>0</v>
      </c>
      <c r="N303" s="146">
        <v>0</v>
      </c>
      <c r="O303" s="146">
        <f t="shared" si="45"/>
        <v>0</v>
      </c>
      <c r="P303" s="146">
        <v>0</v>
      </c>
      <c r="Q303" s="146">
        <f t="shared" si="46"/>
        <v>0</v>
      </c>
      <c r="R303" s="146"/>
      <c r="S303" s="146"/>
      <c r="T303" s="147">
        <v>0</v>
      </c>
      <c r="U303" s="146">
        <f t="shared" si="47"/>
        <v>0</v>
      </c>
      <c r="V303" s="138"/>
      <c r="W303" s="138"/>
      <c r="X303" s="138"/>
      <c r="Y303" s="138"/>
      <c r="Z303" s="138"/>
      <c r="AA303" s="138"/>
      <c r="AB303" s="138"/>
      <c r="AC303" s="138"/>
      <c r="AD303" s="138"/>
      <c r="AE303" s="138" t="s">
        <v>119</v>
      </c>
      <c r="AF303" s="138"/>
      <c r="AG303" s="138"/>
      <c r="AH303" s="138"/>
      <c r="AI303" s="138"/>
      <c r="AJ303" s="138"/>
      <c r="AK303" s="138"/>
      <c r="AL303" s="138"/>
      <c r="AM303" s="138"/>
      <c r="AN303" s="138"/>
      <c r="AO303" s="138"/>
      <c r="AP303" s="138"/>
      <c r="AQ303" s="138"/>
      <c r="AR303" s="138"/>
      <c r="AS303" s="138"/>
      <c r="AT303" s="138"/>
      <c r="AU303" s="138"/>
      <c r="AV303" s="138"/>
      <c r="AW303" s="138"/>
      <c r="AX303" s="138"/>
      <c r="AY303" s="138"/>
      <c r="AZ303" s="138"/>
      <c r="BA303" s="138"/>
      <c r="BB303" s="138"/>
      <c r="BC303" s="138"/>
      <c r="BD303" s="138"/>
      <c r="BE303" s="138"/>
      <c r="BF303" s="138"/>
      <c r="BG303" s="138"/>
      <c r="BH303" s="138"/>
    </row>
    <row r="304" spans="1:60" outlineLevel="1" x14ac:dyDescent="0.3">
      <c r="A304" s="139">
        <v>155</v>
      </c>
      <c r="B304" s="139" t="s">
        <v>542</v>
      </c>
      <c r="C304" s="179" t="s">
        <v>543</v>
      </c>
      <c r="D304" s="145" t="s">
        <v>529</v>
      </c>
      <c r="E304" s="153">
        <v>1</v>
      </c>
      <c r="F304" s="157">
        <f t="shared" si="40"/>
        <v>0</v>
      </c>
      <c r="G304" s="158">
        <f t="shared" si="41"/>
        <v>0</v>
      </c>
      <c r="H304" s="158"/>
      <c r="I304" s="158">
        <f t="shared" si="42"/>
        <v>0</v>
      </c>
      <c r="J304" s="158"/>
      <c r="K304" s="158">
        <f t="shared" si="43"/>
        <v>0</v>
      </c>
      <c r="L304" s="158">
        <v>21</v>
      </c>
      <c r="M304" s="158">
        <f t="shared" si="44"/>
        <v>0</v>
      </c>
      <c r="N304" s="146">
        <v>0</v>
      </c>
      <c r="O304" s="146">
        <f t="shared" si="45"/>
        <v>0</v>
      </c>
      <c r="P304" s="146">
        <v>0</v>
      </c>
      <c r="Q304" s="146">
        <f t="shared" si="46"/>
        <v>0</v>
      </c>
      <c r="R304" s="146"/>
      <c r="S304" s="146"/>
      <c r="T304" s="147">
        <v>0</v>
      </c>
      <c r="U304" s="146">
        <f t="shared" si="47"/>
        <v>0</v>
      </c>
      <c r="V304" s="138"/>
      <c r="W304" s="138"/>
      <c r="X304" s="138"/>
      <c r="Y304" s="138"/>
      <c r="Z304" s="138"/>
      <c r="AA304" s="138"/>
      <c r="AB304" s="138"/>
      <c r="AC304" s="138"/>
      <c r="AD304" s="138"/>
      <c r="AE304" s="138" t="s">
        <v>119</v>
      </c>
      <c r="AF304" s="138"/>
      <c r="AG304" s="138"/>
      <c r="AH304" s="138"/>
      <c r="AI304" s="138"/>
      <c r="AJ304" s="138"/>
      <c r="AK304" s="138"/>
      <c r="AL304" s="138"/>
      <c r="AM304" s="138"/>
      <c r="AN304" s="138"/>
      <c r="AO304" s="138"/>
      <c r="AP304" s="138"/>
      <c r="AQ304" s="138"/>
      <c r="AR304" s="138"/>
      <c r="AS304" s="138"/>
      <c r="AT304" s="138"/>
      <c r="AU304" s="138"/>
      <c r="AV304" s="138"/>
      <c r="AW304" s="138"/>
      <c r="AX304" s="138"/>
      <c r="AY304" s="138"/>
      <c r="AZ304" s="138"/>
      <c r="BA304" s="138"/>
      <c r="BB304" s="138"/>
      <c r="BC304" s="138"/>
      <c r="BD304" s="138"/>
      <c r="BE304" s="138"/>
      <c r="BF304" s="138"/>
      <c r="BG304" s="138"/>
      <c r="BH304" s="138"/>
    </row>
    <row r="305" spans="1:60" ht="20.6" outlineLevel="1" x14ac:dyDescent="0.3">
      <c r="A305" s="139">
        <v>156</v>
      </c>
      <c r="B305" s="139" t="s">
        <v>544</v>
      </c>
      <c r="C305" s="179" t="s">
        <v>545</v>
      </c>
      <c r="D305" s="145" t="s">
        <v>529</v>
      </c>
      <c r="E305" s="153">
        <v>1</v>
      </c>
      <c r="F305" s="157">
        <f t="shared" si="40"/>
        <v>0</v>
      </c>
      <c r="G305" s="158">
        <f t="shared" si="41"/>
        <v>0</v>
      </c>
      <c r="H305" s="158"/>
      <c r="I305" s="158">
        <f t="shared" si="42"/>
        <v>0</v>
      </c>
      <c r="J305" s="158"/>
      <c r="K305" s="158">
        <f t="shared" si="43"/>
        <v>0</v>
      </c>
      <c r="L305" s="158">
        <v>21</v>
      </c>
      <c r="M305" s="158">
        <f t="shared" si="44"/>
        <v>0</v>
      </c>
      <c r="N305" s="146">
        <v>0</v>
      </c>
      <c r="O305" s="146">
        <f t="shared" si="45"/>
        <v>0</v>
      </c>
      <c r="P305" s="146">
        <v>0</v>
      </c>
      <c r="Q305" s="146">
        <f t="shared" si="46"/>
        <v>0</v>
      </c>
      <c r="R305" s="146"/>
      <c r="S305" s="146"/>
      <c r="T305" s="147">
        <v>0</v>
      </c>
      <c r="U305" s="146">
        <f t="shared" si="47"/>
        <v>0</v>
      </c>
      <c r="V305" s="138"/>
      <c r="W305" s="138"/>
      <c r="X305" s="138"/>
      <c r="Y305" s="138"/>
      <c r="Z305" s="138"/>
      <c r="AA305" s="138"/>
      <c r="AB305" s="138"/>
      <c r="AC305" s="138"/>
      <c r="AD305" s="138"/>
      <c r="AE305" s="138" t="s">
        <v>119</v>
      </c>
      <c r="AF305" s="138"/>
      <c r="AG305" s="138"/>
      <c r="AH305" s="138"/>
      <c r="AI305" s="138"/>
      <c r="AJ305" s="138"/>
      <c r="AK305" s="138"/>
      <c r="AL305" s="138"/>
      <c r="AM305" s="138"/>
      <c r="AN305" s="138"/>
      <c r="AO305" s="138"/>
      <c r="AP305" s="138"/>
      <c r="AQ305" s="138"/>
      <c r="AR305" s="138"/>
      <c r="AS305" s="138"/>
      <c r="AT305" s="138"/>
      <c r="AU305" s="138"/>
      <c r="AV305" s="138"/>
      <c r="AW305" s="138"/>
      <c r="AX305" s="138"/>
      <c r="AY305" s="138"/>
      <c r="AZ305" s="138"/>
      <c r="BA305" s="138"/>
      <c r="BB305" s="138"/>
      <c r="BC305" s="138"/>
      <c r="BD305" s="138"/>
      <c r="BE305" s="138"/>
      <c r="BF305" s="138"/>
      <c r="BG305" s="138"/>
      <c r="BH305" s="138"/>
    </row>
    <row r="306" spans="1:60" outlineLevel="1" x14ac:dyDescent="0.3">
      <c r="A306" s="139">
        <v>157</v>
      </c>
      <c r="B306" s="139" t="s">
        <v>546</v>
      </c>
      <c r="C306" s="179" t="s">
        <v>547</v>
      </c>
      <c r="D306" s="145" t="s">
        <v>529</v>
      </c>
      <c r="E306" s="153">
        <v>1</v>
      </c>
      <c r="F306" s="157">
        <f t="shared" si="40"/>
        <v>0</v>
      </c>
      <c r="G306" s="158">
        <f t="shared" si="41"/>
        <v>0</v>
      </c>
      <c r="H306" s="158"/>
      <c r="I306" s="158">
        <f t="shared" si="42"/>
        <v>0</v>
      </c>
      <c r="J306" s="158"/>
      <c r="K306" s="158">
        <f t="shared" si="43"/>
        <v>0</v>
      </c>
      <c r="L306" s="158">
        <v>21</v>
      </c>
      <c r="M306" s="158">
        <f t="shared" si="44"/>
        <v>0</v>
      </c>
      <c r="N306" s="146">
        <v>0</v>
      </c>
      <c r="O306" s="146">
        <f t="shared" si="45"/>
        <v>0</v>
      </c>
      <c r="P306" s="146">
        <v>0</v>
      </c>
      <c r="Q306" s="146">
        <f t="shared" si="46"/>
        <v>0</v>
      </c>
      <c r="R306" s="146"/>
      <c r="S306" s="146"/>
      <c r="T306" s="147">
        <v>0</v>
      </c>
      <c r="U306" s="146">
        <f t="shared" si="47"/>
        <v>0</v>
      </c>
      <c r="V306" s="138"/>
      <c r="W306" s="138"/>
      <c r="X306" s="138"/>
      <c r="Y306" s="138"/>
      <c r="Z306" s="138"/>
      <c r="AA306" s="138"/>
      <c r="AB306" s="138"/>
      <c r="AC306" s="138"/>
      <c r="AD306" s="138"/>
      <c r="AE306" s="138" t="s">
        <v>119</v>
      </c>
      <c r="AF306" s="138"/>
      <c r="AG306" s="138"/>
      <c r="AH306" s="138"/>
      <c r="AI306" s="138"/>
      <c r="AJ306" s="138"/>
      <c r="AK306" s="138"/>
      <c r="AL306" s="138"/>
      <c r="AM306" s="138"/>
      <c r="AN306" s="138"/>
      <c r="AO306" s="138"/>
      <c r="AP306" s="138"/>
      <c r="AQ306" s="138"/>
      <c r="AR306" s="138"/>
      <c r="AS306" s="138"/>
      <c r="AT306" s="138"/>
      <c r="AU306" s="138"/>
      <c r="AV306" s="138"/>
      <c r="AW306" s="138"/>
      <c r="AX306" s="138"/>
      <c r="AY306" s="138"/>
      <c r="AZ306" s="138"/>
      <c r="BA306" s="138"/>
      <c r="BB306" s="138"/>
      <c r="BC306" s="138"/>
      <c r="BD306" s="138"/>
      <c r="BE306" s="138"/>
      <c r="BF306" s="138"/>
      <c r="BG306" s="138"/>
      <c r="BH306" s="138"/>
    </row>
    <row r="307" spans="1:60" outlineLevel="1" x14ac:dyDescent="0.3">
      <c r="A307" s="139">
        <v>158</v>
      </c>
      <c r="B307" s="139" t="s">
        <v>548</v>
      </c>
      <c r="C307" s="179" t="s">
        <v>549</v>
      </c>
      <c r="D307" s="145" t="s">
        <v>550</v>
      </c>
      <c r="E307" s="153">
        <v>1</v>
      </c>
      <c r="F307" s="157">
        <f t="shared" si="40"/>
        <v>0</v>
      </c>
      <c r="G307" s="158">
        <f t="shared" si="41"/>
        <v>0</v>
      </c>
      <c r="H307" s="158"/>
      <c r="I307" s="158">
        <f t="shared" si="42"/>
        <v>0</v>
      </c>
      <c r="J307" s="158"/>
      <c r="K307" s="158">
        <f t="shared" si="43"/>
        <v>0</v>
      </c>
      <c r="L307" s="158">
        <v>21</v>
      </c>
      <c r="M307" s="158">
        <f t="shared" si="44"/>
        <v>0</v>
      </c>
      <c r="N307" s="146">
        <v>0</v>
      </c>
      <c r="O307" s="146">
        <f t="shared" si="45"/>
        <v>0</v>
      </c>
      <c r="P307" s="146">
        <v>0</v>
      </c>
      <c r="Q307" s="146">
        <f t="shared" si="46"/>
        <v>0</v>
      </c>
      <c r="R307" s="146"/>
      <c r="S307" s="146"/>
      <c r="T307" s="147">
        <v>0</v>
      </c>
      <c r="U307" s="146">
        <f t="shared" si="47"/>
        <v>0</v>
      </c>
      <c r="V307" s="138"/>
      <c r="W307" s="138"/>
      <c r="X307" s="138"/>
      <c r="Y307" s="138"/>
      <c r="Z307" s="138"/>
      <c r="AA307" s="138"/>
      <c r="AB307" s="138"/>
      <c r="AC307" s="138"/>
      <c r="AD307" s="138"/>
      <c r="AE307" s="138" t="s">
        <v>119</v>
      </c>
      <c r="AF307" s="138"/>
      <c r="AG307" s="138"/>
      <c r="AH307" s="138"/>
      <c r="AI307" s="138"/>
      <c r="AJ307" s="138"/>
      <c r="AK307" s="138"/>
      <c r="AL307" s="138"/>
      <c r="AM307" s="138"/>
      <c r="AN307" s="138"/>
      <c r="AO307" s="138"/>
      <c r="AP307" s="138"/>
      <c r="AQ307" s="138"/>
      <c r="AR307" s="138"/>
      <c r="AS307" s="138"/>
      <c r="AT307" s="138"/>
      <c r="AU307" s="138"/>
      <c r="AV307" s="138"/>
      <c r="AW307" s="138"/>
      <c r="AX307" s="138"/>
      <c r="AY307" s="138"/>
      <c r="AZ307" s="138"/>
      <c r="BA307" s="138"/>
      <c r="BB307" s="138"/>
      <c r="BC307" s="138"/>
      <c r="BD307" s="138"/>
      <c r="BE307" s="138"/>
      <c r="BF307" s="138"/>
      <c r="BG307" s="138"/>
      <c r="BH307" s="138"/>
    </row>
    <row r="308" spans="1:60" ht="20.6" outlineLevel="1" x14ac:dyDescent="0.3">
      <c r="A308" s="139">
        <v>159</v>
      </c>
      <c r="B308" s="139" t="s">
        <v>551</v>
      </c>
      <c r="C308" s="179" t="s">
        <v>552</v>
      </c>
      <c r="D308" s="145" t="s">
        <v>550</v>
      </c>
      <c r="E308" s="153">
        <v>1</v>
      </c>
      <c r="F308" s="157">
        <f t="shared" si="40"/>
        <v>0</v>
      </c>
      <c r="G308" s="158">
        <f t="shared" si="41"/>
        <v>0</v>
      </c>
      <c r="H308" s="158"/>
      <c r="I308" s="158">
        <f t="shared" si="42"/>
        <v>0</v>
      </c>
      <c r="J308" s="158"/>
      <c r="K308" s="158">
        <f t="shared" si="43"/>
        <v>0</v>
      </c>
      <c r="L308" s="158">
        <v>21</v>
      </c>
      <c r="M308" s="158">
        <f t="shared" si="44"/>
        <v>0</v>
      </c>
      <c r="N308" s="146">
        <v>0</v>
      </c>
      <c r="O308" s="146">
        <f t="shared" si="45"/>
        <v>0</v>
      </c>
      <c r="P308" s="146">
        <v>0</v>
      </c>
      <c r="Q308" s="146">
        <f t="shared" si="46"/>
        <v>0</v>
      </c>
      <c r="R308" s="146"/>
      <c r="S308" s="146"/>
      <c r="T308" s="147">
        <v>0</v>
      </c>
      <c r="U308" s="146">
        <f t="shared" si="47"/>
        <v>0</v>
      </c>
      <c r="V308" s="138"/>
      <c r="W308" s="138"/>
      <c r="X308" s="138"/>
      <c r="Y308" s="138"/>
      <c r="Z308" s="138"/>
      <c r="AA308" s="138"/>
      <c r="AB308" s="138"/>
      <c r="AC308" s="138"/>
      <c r="AD308" s="138"/>
      <c r="AE308" s="138" t="s">
        <v>119</v>
      </c>
      <c r="AF308" s="138"/>
      <c r="AG308" s="138"/>
      <c r="AH308" s="138"/>
      <c r="AI308" s="138"/>
      <c r="AJ308" s="138"/>
      <c r="AK308" s="138"/>
      <c r="AL308" s="138"/>
      <c r="AM308" s="138"/>
      <c r="AN308" s="138"/>
      <c r="AO308" s="138"/>
      <c r="AP308" s="138"/>
      <c r="AQ308" s="138"/>
      <c r="AR308" s="138"/>
      <c r="AS308" s="138"/>
      <c r="AT308" s="138"/>
      <c r="AU308" s="138"/>
      <c r="AV308" s="138"/>
      <c r="AW308" s="138"/>
      <c r="AX308" s="138"/>
      <c r="AY308" s="138"/>
      <c r="AZ308" s="138"/>
      <c r="BA308" s="138"/>
      <c r="BB308" s="138"/>
      <c r="BC308" s="138"/>
      <c r="BD308" s="138"/>
      <c r="BE308" s="138"/>
      <c r="BF308" s="138"/>
      <c r="BG308" s="138"/>
      <c r="BH308" s="138"/>
    </row>
    <row r="309" spans="1:60" outlineLevel="1" x14ac:dyDescent="0.3">
      <c r="A309" s="139">
        <v>160</v>
      </c>
      <c r="B309" s="139" t="s">
        <v>553</v>
      </c>
      <c r="C309" s="179" t="s">
        <v>554</v>
      </c>
      <c r="D309" s="145" t="s">
        <v>188</v>
      </c>
      <c r="E309" s="153">
        <v>1</v>
      </c>
      <c r="F309" s="157">
        <f t="shared" si="40"/>
        <v>0</v>
      </c>
      <c r="G309" s="158">
        <f t="shared" si="41"/>
        <v>0</v>
      </c>
      <c r="H309" s="158"/>
      <c r="I309" s="158">
        <f t="shared" si="42"/>
        <v>0</v>
      </c>
      <c r="J309" s="158"/>
      <c r="K309" s="158">
        <f t="shared" si="43"/>
        <v>0</v>
      </c>
      <c r="L309" s="158">
        <v>21</v>
      </c>
      <c r="M309" s="158">
        <f t="shared" si="44"/>
        <v>0</v>
      </c>
      <c r="N309" s="146">
        <v>0</v>
      </c>
      <c r="O309" s="146">
        <f t="shared" si="45"/>
        <v>0</v>
      </c>
      <c r="P309" s="146">
        <v>0</v>
      </c>
      <c r="Q309" s="146">
        <f t="shared" si="46"/>
        <v>0</v>
      </c>
      <c r="R309" s="146"/>
      <c r="S309" s="146"/>
      <c r="T309" s="147">
        <v>0</v>
      </c>
      <c r="U309" s="146">
        <f t="shared" si="47"/>
        <v>0</v>
      </c>
      <c r="V309" s="138"/>
      <c r="W309" s="138"/>
      <c r="X309" s="138"/>
      <c r="Y309" s="138"/>
      <c r="Z309" s="138"/>
      <c r="AA309" s="138"/>
      <c r="AB309" s="138"/>
      <c r="AC309" s="138"/>
      <c r="AD309" s="138"/>
      <c r="AE309" s="138" t="s">
        <v>119</v>
      </c>
      <c r="AF309" s="138"/>
      <c r="AG309" s="138"/>
      <c r="AH309" s="138"/>
      <c r="AI309" s="138"/>
      <c r="AJ309" s="138"/>
      <c r="AK309" s="138"/>
      <c r="AL309" s="138"/>
      <c r="AM309" s="138"/>
      <c r="AN309" s="138"/>
      <c r="AO309" s="138"/>
      <c r="AP309" s="138"/>
      <c r="AQ309" s="138"/>
      <c r="AR309" s="138"/>
      <c r="AS309" s="138"/>
      <c r="AT309" s="138"/>
      <c r="AU309" s="138"/>
      <c r="AV309" s="138"/>
      <c r="AW309" s="138"/>
      <c r="AX309" s="138"/>
      <c r="AY309" s="138"/>
      <c r="AZ309" s="138"/>
      <c r="BA309" s="138"/>
      <c r="BB309" s="138"/>
      <c r="BC309" s="138"/>
      <c r="BD309" s="138"/>
      <c r="BE309" s="138"/>
      <c r="BF309" s="138"/>
      <c r="BG309" s="138"/>
      <c r="BH309" s="138"/>
    </row>
    <row r="310" spans="1:60" ht="20.6" outlineLevel="1" x14ac:dyDescent="0.3">
      <c r="A310" s="139">
        <v>161</v>
      </c>
      <c r="B310" s="139" t="s">
        <v>555</v>
      </c>
      <c r="C310" s="179" t="s">
        <v>556</v>
      </c>
      <c r="D310" s="145" t="s">
        <v>550</v>
      </c>
      <c r="E310" s="153">
        <v>1</v>
      </c>
      <c r="F310" s="157">
        <f t="shared" si="40"/>
        <v>0</v>
      </c>
      <c r="G310" s="158">
        <f t="shared" si="41"/>
        <v>0</v>
      </c>
      <c r="H310" s="158"/>
      <c r="I310" s="158">
        <f t="shared" si="42"/>
        <v>0</v>
      </c>
      <c r="J310" s="158"/>
      <c r="K310" s="158">
        <f t="shared" si="43"/>
        <v>0</v>
      </c>
      <c r="L310" s="158">
        <v>21</v>
      </c>
      <c r="M310" s="158">
        <f t="shared" si="44"/>
        <v>0</v>
      </c>
      <c r="N310" s="146">
        <v>0</v>
      </c>
      <c r="O310" s="146">
        <f t="shared" si="45"/>
        <v>0</v>
      </c>
      <c r="P310" s="146">
        <v>0</v>
      </c>
      <c r="Q310" s="146">
        <f t="shared" si="46"/>
        <v>0</v>
      </c>
      <c r="R310" s="146"/>
      <c r="S310" s="146"/>
      <c r="T310" s="147">
        <v>0</v>
      </c>
      <c r="U310" s="146">
        <f t="shared" si="47"/>
        <v>0</v>
      </c>
      <c r="V310" s="138"/>
      <c r="W310" s="138"/>
      <c r="X310" s="138"/>
      <c r="Y310" s="138"/>
      <c r="Z310" s="138"/>
      <c r="AA310" s="138"/>
      <c r="AB310" s="138"/>
      <c r="AC310" s="138"/>
      <c r="AD310" s="138"/>
      <c r="AE310" s="138" t="s">
        <v>119</v>
      </c>
      <c r="AF310" s="138"/>
      <c r="AG310" s="138"/>
      <c r="AH310" s="138"/>
      <c r="AI310" s="138"/>
      <c r="AJ310" s="138"/>
      <c r="AK310" s="138"/>
      <c r="AL310" s="138"/>
      <c r="AM310" s="138"/>
      <c r="AN310" s="138"/>
      <c r="AO310" s="138"/>
      <c r="AP310" s="138"/>
      <c r="AQ310" s="138"/>
      <c r="AR310" s="138"/>
      <c r="AS310" s="138"/>
      <c r="AT310" s="138"/>
      <c r="AU310" s="138"/>
      <c r="AV310" s="138"/>
      <c r="AW310" s="138"/>
      <c r="AX310" s="138"/>
      <c r="AY310" s="138"/>
      <c r="AZ310" s="138"/>
      <c r="BA310" s="138"/>
      <c r="BB310" s="138"/>
      <c r="BC310" s="138"/>
      <c r="BD310" s="138"/>
      <c r="BE310" s="138"/>
      <c r="BF310" s="138"/>
      <c r="BG310" s="138"/>
      <c r="BH310" s="138"/>
    </row>
    <row r="311" spans="1:60" x14ac:dyDescent="0.3">
      <c r="A311" s="140" t="s">
        <v>114</v>
      </c>
      <c r="B311" s="140" t="s">
        <v>88</v>
      </c>
      <c r="C311" s="182" t="s">
        <v>27</v>
      </c>
      <c r="D311" s="150"/>
      <c r="E311" s="156"/>
      <c r="F311" s="159"/>
      <c r="G311" s="159">
        <f>SUMIF(AE312:AE315,"&lt;&gt;NOR",G312:G315)</f>
        <v>0</v>
      </c>
      <c r="H311" s="159"/>
      <c r="I311" s="159">
        <f>SUM(I312:I315)</f>
        <v>0</v>
      </c>
      <c r="J311" s="159"/>
      <c r="K311" s="159">
        <f>SUM(K312:K315)</f>
        <v>0</v>
      </c>
      <c r="L311" s="159"/>
      <c r="M311" s="159">
        <f>SUM(M312:M315)</f>
        <v>0</v>
      </c>
      <c r="N311" s="151"/>
      <c r="O311" s="151">
        <f>SUM(O312:O315)</f>
        <v>0</v>
      </c>
      <c r="P311" s="151"/>
      <c r="Q311" s="151">
        <f>SUM(Q312:Q315)</f>
        <v>0</v>
      </c>
      <c r="R311" s="151"/>
      <c r="S311" s="151"/>
      <c r="T311" s="152"/>
      <c r="U311" s="151">
        <f>SUM(U312:U315)</f>
        <v>0</v>
      </c>
      <c r="AE311" t="s">
        <v>115</v>
      </c>
    </row>
    <row r="312" spans="1:60" outlineLevel="1" x14ac:dyDescent="0.3">
      <c r="A312" s="139">
        <v>162</v>
      </c>
      <c r="B312" s="139" t="s">
        <v>557</v>
      </c>
      <c r="C312" s="179" t="s">
        <v>558</v>
      </c>
      <c r="D312" s="145" t="s">
        <v>529</v>
      </c>
      <c r="E312" s="153">
        <v>1</v>
      </c>
      <c r="F312" s="157">
        <f>H312+J312</f>
        <v>0</v>
      </c>
      <c r="G312" s="158">
        <f>ROUND(E312*F312,2)</f>
        <v>0</v>
      </c>
      <c r="H312" s="158"/>
      <c r="I312" s="158">
        <f>ROUND(E312*H312,2)</f>
        <v>0</v>
      </c>
      <c r="J312" s="158"/>
      <c r="K312" s="158">
        <f>ROUND(E312*J312,2)</f>
        <v>0</v>
      </c>
      <c r="L312" s="158">
        <v>21</v>
      </c>
      <c r="M312" s="158">
        <f>G312*(1+L312/100)</f>
        <v>0</v>
      </c>
      <c r="N312" s="146">
        <v>0</v>
      </c>
      <c r="O312" s="146">
        <f>ROUND(E312*N312,5)</f>
        <v>0</v>
      </c>
      <c r="P312" s="146">
        <v>0</v>
      </c>
      <c r="Q312" s="146">
        <f>ROUND(E312*P312,5)</f>
        <v>0</v>
      </c>
      <c r="R312" s="146"/>
      <c r="S312" s="146"/>
      <c r="T312" s="147">
        <v>0</v>
      </c>
      <c r="U312" s="146">
        <f>ROUND(E312*T312,2)</f>
        <v>0</v>
      </c>
      <c r="V312" s="138"/>
      <c r="W312" s="138"/>
      <c r="X312" s="138"/>
      <c r="Y312" s="138"/>
      <c r="Z312" s="138"/>
      <c r="AA312" s="138"/>
      <c r="AB312" s="138"/>
      <c r="AC312" s="138"/>
      <c r="AD312" s="138"/>
      <c r="AE312" s="138" t="s">
        <v>119</v>
      </c>
      <c r="AF312" s="138"/>
      <c r="AG312" s="138"/>
      <c r="AH312" s="138"/>
      <c r="AI312" s="138"/>
      <c r="AJ312" s="138"/>
      <c r="AK312" s="138"/>
      <c r="AL312" s="138"/>
      <c r="AM312" s="138"/>
      <c r="AN312" s="138"/>
      <c r="AO312" s="138"/>
      <c r="AP312" s="138"/>
      <c r="AQ312" s="138"/>
      <c r="AR312" s="138"/>
      <c r="AS312" s="138"/>
      <c r="AT312" s="138"/>
      <c r="AU312" s="138"/>
      <c r="AV312" s="138"/>
      <c r="AW312" s="138"/>
      <c r="AX312" s="138"/>
      <c r="AY312" s="138"/>
      <c r="AZ312" s="138"/>
      <c r="BA312" s="138"/>
      <c r="BB312" s="138"/>
      <c r="BC312" s="138"/>
      <c r="BD312" s="138"/>
      <c r="BE312" s="138"/>
      <c r="BF312" s="138"/>
      <c r="BG312" s="138"/>
      <c r="BH312" s="138"/>
    </row>
    <row r="313" spans="1:60" outlineLevel="1" x14ac:dyDescent="0.3">
      <c r="A313" s="139">
        <v>163</v>
      </c>
      <c r="B313" s="139" t="s">
        <v>559</v>
      </c>
      <c r="C313" s="179" t="s">
        <v>560</v>
      </c>
      <c r="D313" s="145" t="s">
        <v>529</v>
      </c>
      <c r="E313" s="153">
        <v>1</v>
      </c>
      <c r="F313" s="157">
        <f>H313+J313</f>
        <v>0</v>
      </c>
      <c r="G313" s="158">
        <f>ROUND(E313*F313,2)</f>
        <v>0</v>
      </c>
      <c r="H313" s="158"/>
      <c r="I313" s="158">
        <f>ROUND(E313*H313,2)</f>
        <v>0</v>
      </c>
      <c r="J313" s="158"/>
      <c r="K313" s="158">
        <f>ROUND(E313*J313,2)</f>
        <v>0</v>
      </c>
      <c r="L313" s="158">
        <v>21</v>
      </c>
      <c r="M313" s="158">
        <f>G313*(1+L313/100)</f>
        <v>0</v>
      </c>
      <c r="N313" s="146">
        <v>0</v>
      </c>
      <c r="O313" s="146">
        <f>ROUND(E313*N313,5)</f>
        <v>0</v>
      </c>
      <c r="P313" s="146">
        <v>0</v>
      </c>
      <c r="Q313" s="146">
        <f>ROUND(E313*P313,5)</f>
        <v>0</v>
      </c>
      <c r="R313" s="146"/>
      <c r="S313" s="146"/>
      <c r="T313" s="147">
        <v>0</v>
      </c>
      <c r="U313" s="146">
        <f>ROUND(E313*T313,2)</f>
        <v>0</v>
      </c>
      <c r="V313" s="138"/>
      <c r="W313" s="138"/>
      <c r="X313" s="138"/>
      <c r="Y313" s="138"/>
      <c r="Z313" s="138"/>
      <c r="AA313" s="138"/>
      <c r="AB313" s="138"/>
      <c r="AC313" s="138"/>
      <c r="AD313" s="138"/>
      <c r="AE313" s="138" t="s">
        <v>119</v>
      </c>
      <c r="AF313" s="138"/>
      <c r="AG313" s="138"/>
      <c r="AH313" s="138"/>
      <c r="AI313" s="138"/>
      <c r="AJ313" s="138"/>
      <c r="AK313" s="138"/>
      <c r="AL313" s="138"/>
      <c r="AM313" s="138"/>
      <c r="AN313" s="138"/>
      <c r="AO313" s="138"/>
      <c r="AP313" s="138"/>
      <c r="AQ313" s="138"/>
      <c r="AR313" s="138"/>
      <c r="AS313" s="138"/>
      <c r="AT313" s="138"/>
      <c r="AU313" s="138"/>
      <c r="AV313" s="138"/>
      <c r="AW313" s="138"/>
      <c r="AX313" s="138"/>
      <c r="AY313" s="138"/>
      <c r="AZ313" s="138"/>
      <c r="BA313" s="138"/>
      <c r="BB313" s="138"/>
      <c r="BC313" s="138"/>
      <c r="BD313" s="138"/>
      <c r="BE313" s="138"/>
      <c r="BF313" s="138"/>
      <c r="BG313" s="138"/>
      <c r="BH313" s="138"/>
    </row>
    <row r="314" spans="1:60" outlineLevel="1" x14ac:dyDescent="0.3">
      <c r="A314" s="139">
        <v>164</v>
      </c>
      <c r="B314" s="139" t="s">
        <v>561</v>
      </c>
      <c r="C314" s="179" t="s">
        <v>562</v>
      </c>
      <c r="D314" s="145" t="s">
        <v>188</v>
      </c>
      <c r="E314" s="153">
        <v>1</v>
      </c>
      <c r="F314" s="157">
        <f>H314+J314</f>
        <v>0</v>
      </c>
      <c r="G314" s="158">
        <f>ROUND(E314*F314,2)</f>
        <v>0</v>
      </c>
      <c r="H314" s="158"/>
      <c r="I314" s="158">
        <f>ROUND(E314*H314,2)</f>
        <v>0</v>
      </c>
      <c r="J314" s="158"/>
      <c r="K314" s="158">
        <f>ROUND(E314*J314,2)</f>
        <v>0</v>
      </c>
      <c r="L314" s="158">
        <v>21</v>
      </c>
      <c r="M314" s="158">
        <f>G314*(1+L314/100)</f>
        <v>0</v>
      </c>
      <c r="N314" s="146">
        <v>0</v>
      </c>
      <c r="O314" s="146">
        <f>ROUND(E314*N314,5)</f>
        <v>0</v>
      </c>
      <c r="P314" s="146">
        <v>0</v>
      </c>
      <c r="Q314" s="146">
        <f>ROUND(E314*P314,5)</f>
        <v>0</v>
      </c>
      <c r="R314" s="146"/>
      <c r="S314" s="146"/>
      <c r="T314" s="147">
        <v>0</v>
      </c>
      <c r="U314" s="146">
        <f>ROUND(E314*T314,2)</f>
        <v>0</v>
      </c>
      <c r="V314" s="138"/>
      <c r="W314" s="138"/>
      <c r="X314" s="138"/>
      <c r="Y314" s="138"/>
      <c r="Z314" s="138"/>
      <c r="AA314" s="138"/>
      <c r="AB314" s="138"/>
      <c r="AC314" s="138"/>
      <c r="AD314" s="138"/>
      <c r="AE314" s="138" t="s">
        <v>119</v>
      </c>
      <c r="AF314" s="138"/>
      <c r="AG314" s="138"/>
      <c r="AH314" s="138"/>
      <c r="AI314" s="138"/>
      <c r="AJ314" s="138"/>
      <c r="AK314" s="138"/>
      <c r="AL314" s="138"/>
      <c r="AM314" s="138"/>
      <c r="AN314" s="138"/>
      <c r="AO314" s="138"/>
      <c r="AP314" s="138"/>
      <c r="AQ314" s="138"/>
      <c r="AR314" s="138"/>
      <c r="AS314" s="138"/>
      <c r="AT314" s="138"/>
      <c r="AU314" s="138"/>
      <c r="AV314" s="138"/>
      <c r="AW314" s="138"/>
      <c r="AX314" s="138"/>
      <c r="AY314" s="138"/>
      <c r="AZ314" s="138"/>
      <c r="BA314" s="138"/>
      <c r="BB314" s="138"/>
      <c r="BC314" s="138"/>
      <c r="BD314" s="138"/>
      <c r="BE314" s="138"/>
      <c r="BF314" s="138"/>
      <c r="BG314" s="138"/>
      <c r="BH314" s="138"/>
    </row>
    <row r="315" spans="1:60" outlineLevel="1" x14ac:dyDescent="0.3">
      <c r="A315" s="168">
        <v>165</v>
      </c>
      <c r="B315" s="168" t="s">
        <v>563</v>
      </c>
      <c r="C315" s="183" t="s">
        <v>564</v>
      </c>
      <c r="D315" s="169" t="s">
        <v>550</v>
      </c>
      <c r="E315" s="170">
        <v>1</v>
      </c>
      <c r="F315" s="171">
        <f>H315+J315</f>
        <v>0</v>
      </c>
      <c r="G315" s="172">
        <f>ROUND(E315*F315,2)</f>
        <v>0</v>
      </c>
      <c r="H315" s="172"/>
      <c r="I315" s="172">
        <f>ROUND(E315*H315,2)</f>
        <v>0</v>
      </c>
      <c r="J315" s="172"/>
      <c r="K315" s="172">
        <f>ROUND(E315*J315,2)</f>
        <v>0</v>
      </c>
      <c r="L315" s="172">
        <v>21</v>
      </c>
      <c r="M315" s="172">
        <f>G315*(1+L315/100)</f>
        <v>0</v>
      </c>
      <c r="N315" s="173">
        <v>0</v>
      </c>
      <c r="O315" s="173">
        <f>ROUND(E315*N315,5)</f>
        <v>0</v>
      </c>
      <c r="P315" s="173">
        <v>0</v>
      </c>
      <c r="Q315" s="173">
        <f>ROUND(E315*P315,5)</f>
        <v>0</v>
      </c>
      <c r="R315" s="173"/>
      <c r="S315" s="173"/>
      <c r="T315" s="174">
        <v>0</v>
      </c>
      <c r="U315" s="173">
        <f>ROUND(E315*T315,2)</f>
        <v>0</v>
      </c>
      <c r="V315" s="138"/>
      <c r="W315" s="138"/>
      <c r="X315" s="138"/>
      <c r="Y315" s="138"/>
      <c r="Z315" s="138"/>
      <c r="AA315" s="138"/>
      <c r="AB315" s="138"/>
      <c r="AC315" s="138"/>
      <c r="AD315" s="138"/>
      <c r="AE315" s="138" t="s">
        <v>119</v>
      </c>
      <c r="AF315" s="138"/>
      <c r="AG315" s="138"/>
      <c r="AH315" s="138"/>
      <c r="AI315" s="138"/>
      <c r="AJ315" s="138"/>
      <c r="AK315" s="138"/>
      <c r="AL315" s="138"/>
      <c r="AM315" s="138"/>
      <c r="AN315" s="138"/>
      <c r="AO315" s="138"/>
      <c r="AP315" s="138"/>
      <c r="AQ315" s="138"/>
      <c r="AR315" s="138"/>
      <c r="AS315" s="138"/>
      <c r="AT315" s="138"/>
      <c r="AU315" s="138"/>
      <c r="AV315" s="138"/>
      <c r="AW315" s="138"/>
      <c r="AX315" s="138"/>
      <c r="AY315" s="138"/>
      <c r="AZ315" s="138"/>
      <c r="BA315" s="138"/>
      <c r="BB315" s="138"/>
      <c r="BC315" s="138"/>
      <c r="BD315" s="138"/>
      <c r="BE315" s="138"/>
      <c r="BF315" s="138"/>
      <c r="BG315" s="138"/>
      <c r="BH315" s="138"/>
    </row>
    <row r="316" spans="1:60" x14ac:dyDescent="0.3">
      <c r="A316" s="4"/>
      <c r="B316" s="5" t="s">
        <v>565</v>
      </c>
      <c r="C316" s="184" t="s">
        <v>565</v>
      </c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AC316">
        <v>12</v>
      </c>
      <c r="AD316">
        <v>21</v>
      </c>
    </row>
    <row r="317" spans="1:60" x14ac:dyDescent="0.3">
      <c r="A317" s="175"/>
      <c r="B317" s="176" t="s">
        <v>28</v>
      </c>
      <c r="C317" s="185" t="s">
        <v>565</v>
      </c>
      <c r="D317" s="177"/>
      <c r="E317" s="177"/>
      <c r="F317" s="177"/>
      <c r="G317" s="178">
        <f>G8+G140+G150+G163+G179+G187+G190+G257+G259+G267+G269+G271+G274+G281+G292+G296+G311</f>
        <v>0</v>
      </c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AC317">
        <f>SUMIF(L7:L315,AC316,G7:G315)</f>
        <v>0</v>
      </c>
      <c r="AD317">
        <f>SUMIF(L7:L315,AD316,G7:G315)</f>
        <v>0</v>
      </c>
      <c r="AE317" t="s">
        <v>566</v>
      </c>
    </row>
    <row r="318" spans="1:60" x14ac:dyDescent="0.3">
      <c r="A318" s="4"/>
      <c r="B318" s="5" t="s">
        <v>565</v>
      </c>
      <c r="C318" s="184" t="s">
        <v>565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spans="1:60" x14ac:dyDescent="0.3">
      <c r="A319" s="4"/>
      <c r="B319" s="5" t="s">
        <v>565</v>
      </c>
      <c r="C319" s="184" t="s">
        <v>565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spans="1:60" x14ac:dyDescent="0.3">
      <c r="A320" s="259" t="s">
        <v>567</v>
      </c>
      <c r="B320" s="259"/>
      <c r="C320" s="260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spans="1:31" x14ac:dyDescent="0.3">
      <c r="A321" s="240"/>
      <c r="B321" s="241"/>
      <c r="C321" s="242"/>
      <c r="D321" s="241"/>
      <c r="E321" s="241"/>
      <c r="F321" s="241"/>
      <c r="G321" s="243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AE321" t="s">
        <v>568</v>
      </c>
    </row>
    <row r="322" spans="1:31" x14ac:dyDescent="0.3">
      <c r="A322" s="244"/>
      <c r="B322" s="245"/>
      <c r="C322" s="246"/>
      <c r="D322" s="245"/>
      <c r="E322" s="245"/>
      <c r="F322" s="245"/>
      <c r="G322" s="247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spans="1:31" x14ac:dyDescent="0.3">
      <c r="A323" s="244"/>
      <c r="B323" s="245"/>
      <c r="C323" s="246"/>
      <c r="D323" s="245"/>
      <c r="E323" s="245"/>
      <c r="F323" s="245"/>
      <c r="G323" s="247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spans="1:31" x14ac:dyDescent="0.3">
      <c r="A324" s="244"/>
      <c r="B324" s="245"/>
      <c r="C324" s="246"/>
      <c r="D324" s="245"/>
      <c r="E324" s="245"/>
      <c r="F324" s="245"/>
      <c r="G324" s="247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spans="1:31" x14ac:dyDescent="0.3">
      <c r="A325" s="248"/>
      <c r="B325" s="249"/>
      <c r="C325" s="250"/>
      <c r="D325" s="249"/>
      <c r="E325" s="249"/>
      <c r="F325" s="249"/>
      <c r="G325" s="251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spans="1:31" x14ac:dyDescent="0.3">
      <c r="A326" s="4"/>
      <c r="B326" s="5" t="s">
        <v>565</v>
      </c>
      <c r="C326" s="184" t="s">
        <v>565</v>
      </c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spans="1:31" x14ac:dyDescent="0.3">
      <c r="C327" s="186"/>
      <c r="AE327" t="s">
        <v>569</v>
      </c>
    </row>
  </sheetData>
  <sheetProtection algorithmName="SHA-512" hashValue="7cgUcWGBiYwWQbPfQDBfCbsxvL63aMAsEOtRjGvVWUvD7sEZTENSvyf/UlxjxXB6Bb4+5ZypIM29YxdrrXwsGA==" saltValue="f+9iQGB3E/74wI1506fE3g==" spinCount="100000" sheet="1" objects="1" scenarios="1"/>
  <mergeCells count="6">
    <mergeCell ref="A321:G325"/>
    <mergeCell ref="A1:G1"/>
    <mergeCell ref="C2:G2"/>
    <mergeCell ref="C3:G3"/>
    <mergeCell ref="C4:G4"/>
    <mergeCell ref="A320:C320"/>
  </mergeCells>
  <pageMargins left="0.39370078740157483" right="0.19685039370078741" top="0.78740157480314965" bottom="0.78740157480314965" header="0.31496062992125984" footer="0.31496062992125984"/>
  <pageSetup paperSize="9" firstPageNumber="3" orientation="landscape" useFirstPageNumber="1" r:id="rId1"/>
  <headerFooter>
    <oddHeader xml:space="preserve">&amp;LKolín, ul. Veltlínská - doplnění odvodnění komunikace&amp;RDokumentace pro povolení záměru a provádění stavby (DPZ; DPS)
</oddHeader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Němec</dc:creator>
  <cp:lastModifiedBy>Mlynářová Jana</cp:lastModifiedBy>
  <cp:lastPrinted>2014-02-28T09:52:57Z</cp:lastPrinted>
  <dcterms:created xsi:type="dcterms:W3CDTF">2009-04-08T07:15:50Z</dcterms:created>
  <dcterms:modified xsi:type="dcterms:W3CDTF">2025-08-19T12:11:57Z</dcterms:modified>
</cp:coreProperties>
</file>